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C:\Users\hlemke\Box Sync\Default Sync Folder\ABLE\2021\"/>
    </mc:Choice>
  </mc:AlternateContent>
  <xr:revisionPtr revIDLastSave="0" documentId="8_{AA90138A-E60D-4188-BF81-3F7E08986CE9}" xr6:coauthVersionLast="47" xr6:coauthVersionMax="47" xr10:uidLastSave="{00000000-0000-0000-0000-000000000000}"/>
  <bookViews>
    <workbookView xWindow="31905" yWindow="1035" windowWidth="19980" windowHeight="11325" xr2:uid="{00000000-000D-0000-FFFF-FFFF00000000}"/>
  </bookViews>
  <sheets>
    <sheet name="Data Entry" sheetId="1" r:id="rId1"/>
    <sheet name="Random Numbers" sheetId="2" r:id="rId2"/>
    <sheet name="Example 1" sheetId="3" r:id="rId3"/>
    <sheet name="Example 2" sheetId="4" r:id="rId4"/>
    <sheet name="Example 3" sheetId="5" r:id="rId5"/>
    <sheet name="Example 4" sheetId="6" r:id="rId6"/>
    <sheet name="Example 5"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7" l="1"/>
  <c r="E34" i="7"/>
  <c r="E33" i="7"/>
  <c r="E32" i="7"/>
  <c r="E31" i="7"/>
  <c r="E30" i="7"/>
  <c r="E29" i="7"/>
  <c r="E28" i="7"/>
  <c r="E27" i="7"/>
  <c r="H26" i="7"/>
  <c r="E26" i="7"/>
  <c r="B26" i="7"/>
  <c r="B27" i="7" s="1"/>
  <c r="A26" i="7"/>
  <c r="A27" i="7" s="1"/>
  <c r="A10" i="7"/>
  <c r="G24" i="6"/>
  <c r="H23" i="6"/>
  <c r="B23" i="6" s="1"/>
  <c r="C12" i="6" s="1"/>
  <c r="G23" i="6"/>
  <c r="D23" i="6"/>
  <c r="H22" i="6"/>
  <c r="B22" i="6" s="1"/>
  <c r="C11" i="6" s="1"/>
  <c r="G22" i="6"/>
  <c r="D22" i="6"/>
  <c r="H21" i="6"/>
  <c r="B21" i="6" s="1"/>
  <c r="C10" i="6" s="1"/>
  <c r="G21" i="6"/>
  <c r="D21" i="6"/>
  <c r="H20" i="6"/>
  <c r="B20" i="6" s="1"/>
  <c r="C9" i="6" s="1"/>
  <c r="G20" i="6"/>
  <c r="D20" i="6"/>
  <c r="B52" i="5"/>
  <c r="A52" i="5"/>
  <c r="B51" i="5"/>
  <c r="A51" i="5"/>
  <c r="B50" i="5"/>
  <c r="A50" i="5"/>
  <c r="B49" i="5"/>
  <c r="A49" i="5"/>
  <c r="B48" i="5"/>
  <c r="A48" i="5"/>
  <c r="B47" i="5"/>
  <c r="A47" i="5"/>
  <c r="B46" i="5"/>
  <c r="A46" i="5"/>
  <c r="B45" i="5"/>
  <c r="A45" i="5"/>
  <c r="B44" i="5"/>
  <c r="A44" i="5"/>
  <c r="B43" i="5"/>
  <c r="A43" i="5"/>
  <c r="A36" i="5"/>
  <c r="A35" i="5"/>
  <c r="A34" i="5"/>
  <c r="A33" i="5"/>
  <c r="A32" i="5"/>
  <c r="A31" i="5"/>
  <c r="A30" i="5"/>
  <c r="A29" i="5"/>
  <c r="A28" i="5"/>
  <c r="A27" i="5"/>
  <c r="A23" i="5"/>
  <c r="A22" i="5"/>
  <c r="B18" i="5"/>
  <c r="A18" i="5"/>
  <c r="B17" i="5"/>
  <c r="A17" i="5"/>
  <c r="B16" i="5"/>
  <c r="A16" i="5"/>
  <c r="B15" i="5"/>
  <c r="A15" i="5"/>
  <c r="B14" i="5"/>
  <c r="A14" i="5"/>
  <c r="B13" i="5"/>
  <c r="A13" i="5"/>
  <c r="B12" i="5"/>
  <c r="A12" i="5"/>
  <c r="B11" i="5"/>
  <c r="A11" i="5"/>
  <c r="B10" i="5"/>
  <c r="A10" i="5"/>
  <c r="B9" i="5"/>
  <c r="A9" i="5"/>
  <c r="G26" i="4"/>
  <c r="F26" i="4"/>
  <c r="A26" i="4"/>
  <c r="B26" i="4" s="1"/>
  <c r="G25" i="4"/>
  <c r="F25" i="4"/>
  <c r="A25" i="4"/>
  <c r="B25" i="4" s="1"/>
  <c r="G24" i="4"/>
  <c r="F24" i="4"/>
  <c r="A24" i="4"/>
  <c r="B24" i="4" s="1"/>
  <c r="G23" i="4"/>
  <c r="F23" i="4"/>
  <c r="A23" i="4"/>
  <c r="B23" i="4" s="1"/>
  <c r="A21" i="4"/>
  <c r="K20" i="4"/>
  <c r="A20" i="4"/>
  <c r="F20" i="4" s="1"/>
  <c r="D22" i="4" s="1"/>
  <c r="K19" i="4"/>
  <c r="L19" i="4" s="1"/>
  <c r="I19" i="4"/>
  <c r="J19" i="4" s="1"/>
  <c r="F19" i="4"/>
  <c r="A19" i="4"/>
  <c r="B75" i="3"/>
  <c r="B73" i="3"/>
  <c r="B72" i="3"/>
  <c r="B70" i="3"/>
  <c r="B69" i="3"/>
  <c r="B64" i="3"/>
  <c r="B76" i="3" s="1"/>
  <c r="B18" i="3" s="1"/>
  <c r="B63" i="3"/>
  <c r="B62" i="3"/>
  <c r="B74" i="3" s="1"/>
  <c r="B16" i="3" s="1"/>
  <c r="B61" i="3"/>
  <c r="B60" i="3"/>
  <c r="B59" i="3"/>
  <c r="B71" i="3" s="1"/>
  <c r="B13" i="3" s="1"/>
  <c r="B58" i="3"/>
  <c r="B57" i="3"/>
  <c r="B56" i="3"/>
  <c r="B68" i="3" s="1"/>
  <c r="B10" i="3" s="1"/>
  <c r="A39" i="3"/>
  <c r="A38" i="3"/>
  <c r="A37" i="3"/>
  <c r="A36" i="3"/>
  <c r="A35" i="3"/>
  <c r="A34" i="3"/>
  <c r="C33" i="3"/>
  <c r="A33" i="3"/>
  <c r="A32" i="3"/>
  <c r="A31" i="3"/>
  <c r="A30" i="3"/>
  <c r="F24" i="3"/>
  <c r="C64" i="3" s="1"/>
  <c r="C76" i="3" s="1"/>
  <c r="C18" i="3" s="1"/>
  <c r="E24" i="3"/>
  <c r="D24" i="3"/>
  <c r="D59" i="3" s="1"/>
  <c r="D71" i="3" s="1"/>
  <c r="D13" i="3" s="1"/>
  <c r="D17" i="3"/>
  <c r="B17" i="3"/>
  <c r="C16" i="3"/>
  <c r="C15" i="3"/>
  <c r="B15" i="3"/>
  <c r="B14" i="3"/>
  <c r="C12" i="3"/>
  <c r="B12" i="3"/>
  <c r="B11" i="3"/>
  <c r="D10" i="3"/>
  <c r="A27" i="2"/>
  <c r="A23" i="2"/>
  <c r="A22" i="2"/>
  <c r="A21" i="2"/>
  <c r="A20" i="2"/>
  <c r="A19" i="2"/>
  <c r="A18" i="2"/>
  <c r="A17" i="2"/>
  <c r="A16" i="2"/>
  <c r="A15" i="2"/>
  <c r="A14" i="2"/>
  <c r="C48" i="1"/>
  <c r="B48" i="1"/>
  <c r="A48" i="1"/>
  <c r="C39" i="1"/>
  <c r="A31" i="1"/>
  <c r="B32" i="1" s="1"/>
  <c r="A22" i="1"/>
  <c r="A20" i="1"/>
  <c r="D24" i="6" l="1"/>
  <c r="H19" i="4"/>
  <c r="E22" i="4"/>
  <c r="C27" i="7"/>
  <c r="B11" i="7" s="1"/>
  <c r="B28" i="7"/>
  <c r="B10" i="4"/>
  <c r="D23" i="4"/>
  <c r="A11" i="7"/>
  <c r="A28" i="7"/>
  <c r="D58" i="3"/>
  <c r="D70" i="3" s="1"/>
  <c r="D12" i="3" s="1"/>
  <c r="D61" i="3"/>
  <c r="D73" i="3" s="1"/>
  <c r="D15" i="3" s="1"/>
  <c r="C63" i="3"/>
  <c r="C75" i="3" s="1"/>
  <c r="C17" i="3" s="1"/>
  <c r="D64" i="3"/>
  <c r="D76" i="3" s="1"/>
  <c r="D18" i="3" s="1"/>
  <c r="C57" i="3"/>
  <c r="C69" i="3" s="1"/>
  <c r="C11" i="3" s="1"/>
  <c r="C60" i="3"/>
  <c r="C72" i="3" s="1"/>
  <c r="C14" i="3" s="1"/>
  <c r="D63" i="3"/>
  <c r="C26" i="7"/>
  <c r="B10" i="7" s="1"/>
  <c r="C56" i="3"/>
  <c r="C68" i="3" s="1"/>
  <c r="C10" i="3" s="1"/>
  <c r="D57" i="3"/>
  <c r="D69" i="3" s="1"/>
  <c r="D11" i="3" s="1"/>
  <c r="C59" i="3"/>
  <c r="C71" i="3" s="1"/>
  <c r="C13" i="3" s="1"/>
  <c r="D60" i="3"/>
  <c r="D72" i="3" s="1"/>
  <c r="D14" i="3" s="1"/>
  <c r="D62" i="3"/>
  <c r="D74" i="3" s="1"/>
  <c r="D16" i="3" s="1"/>
  <c r="H24" i="6"/>
  <c r="B24" i="6" s="1"/>
  <c r="C13" i="6" s="1"/>
  <c r="D56" i="3"/>
  <c r="C28" i="7" l="1"/>
  <c r="B12" i="7" s="1"/>
  <c r="B29" i="7"/>
  <c r="D24" i="4"/>
  <c r="B11" i="4"/>
  <c r="E23" i="4"/>
  <c r="C10" i="4"/>
  <c r="A12" i="7"/>
  <c r="A29" i="7"/>
  <c r="A13" i="7" l="1"/>
  <c r="A30" i="7"/>
  <c r="B12" i="4"/>
  <c r="D25" i="4"/>
  <c r="C29" i="7"/>
  <c r="B13" i="7" s="1"/>
  <c r="B30" i="7"/>
  <c r="E24" i="4"/>
  <c r="C11" i="4"/>
  <c r="D26" i="4" l="1"/>
  <c r="B14" i="4" s="1"/>
  <c r="B13" i="4"/>
  <c r="E25" i="4"/>
  <c r="C12" i="4"/>
  <c r="C30" i="7"/>
  <c r="B14" i="7" s="1"/>
  <c r="B31" i="7"/>
  <c r="A14" i="7"/>
  <c r="A31" i="7"/>
  <c r="A15" i="7" l="1"/>
  <c r="A32" i="7"/>
  <c r="E26" i="4"/>
  <c r="C14" i="4" s="1"/>
  <c r="C13" i="4"/>
  <c r="C31" i="7"/>
  <c r="B15" i="7" s="1"/>
  <c r="B32" i="7"/>
  <c r="C32" i="7" l="1"/>
  <c r="B16" i="7" s="1"/>
  <c r="B33" i="7"/>
  <c r="A16" i="7"/>
  <c r="A33" i="7"/>
  <c r="A17" i="7" l="1"/>
  <c r="A34" i="7"/>
  <c r="C33" i="7"/>
  <c r="B17" i="7" s="1"/>
  <c r="B34" i="7"/>
  <c r="C34" i="7" l="1"/>
  <c r="B18" i="7" s="1"/>
  <c r="B35" i="7"/>
  <c r="C35" i="7" s="1"/>
  <c r="B19" i="7" s="1"/>
  <c r="A18" i="7"/>
  <c r="A35" i="7"/>
  <c r="A19" i="7" s="1"/>
</calcChain>
</file>

<file path=xl/sharedStrings.xml><?xml version="1.0" encoding="utf-8"?>
<sst xmlns="http://schemas.openxmlformats.org/spreadsheetml/2006/main" count="344" uniqueCount="178">
  <si>
    <t>There are a lot of ways to gather information from students that you can use to generate their unique dataset</t>
  </si>
  <si>
    <t>Student ID Numbers</t>
  </si>
  <si>
    <t>Method 1:</t>
  </si>
  <si>
    <t>Enter your student ID - 1 digit per box</t>
  </si>
  <si>
    <t>This gives you a series of numbers that you can refer to later.</t>
  </si>
  <si>
    <r>
      <rPr>
        <sz val="10"/>
        <color theme="1"/>
        <rFont val="Arial"/>
      </rPr>
      <t xml:space="preserve">Use </t>
    </r>
    <r>
      <rPr>
        <b/>
        <sz val="10"/>
        <color theme="1"/>
        <rFont val="Arial"/>
      </rPr>
      <t>Data Validation</t>
    </r>
    <r>
      <rPr>
        <sz val="10"/>
        <color theme="1"/>
        <rFont val="Arial"/>
      </rPr>
      <t xml:space="preserve"> to limit input to one digit per box</t>
    </r>
  </si>
  <si>
    <t>In Sheets, select "Data validation" from the Data menu and set your Criteria as a number between 0 and 9</t>
  </si>
  <si>
    <t>Excel works similarly</t>
  </si>
  <si>
    <t>Method 2:</t>
  </si>
  <si>
    <t>Another way to use ID numbers is to extract either individual digits or strings of digits from the longer number - be careful if they could have a leading 0 in the number</t>
  </si>
  <si>
    <t>For example:</t>
  </si>
  <si>
    <t>Enter your ID number</t>
  </si>
  <si>
    <t>Use the MID function (this is the same in Excel and Sheets)</t>
  </si>
  <si>
    <t>This allows you to pull out a string of characters from a longer string in a cell: =MID(string, starting_at, extract_length)</t>
  </si>
  <si>
    <t>For example, to pull out the 4th character:</t>
  </si>
  <si>
    <t>or the 5th and 6th:</t>
  </si>
  <si>
    <t>Other ways to generate values:</t>
  </si>
  <si>
    <t>Extract a letter or number from anything</t>
  </si>
  <si>
    <t>You can use the MID function to get even more complicated if you want to.</t>
  </si>
  <si>
    <t xml:space="preserve">In the box below enter the name of the street you grew up on. If it was a numbered street, spell out the word. </t>
  </si>
  <si>
    <t>For example, enter First, not 1st</t>
  </si>
  <si>
    <t>Street Name (not including street, road, ave, etc.)</t>
  </si>
  <si>
    <t>stonehouse</t>
  </si>
  <si>
    <t>&lt;-Use MID to extract a letter</t>
  </si>
  <si>
    <t xml:space="preserve">value: </t>
  </si>
  <si>
    <t>To generate a value from the street name I used the MID function</t>
  </si>
  <si>
    <t>For the example above this is =MID(A30, 2,1) to extract the second letter (this is in row 31) and then I used VLOOKUP and the table below to convert the letter to a number</t>
  </si>
  <si>
    <t>To be safe, you should use an IF statement to make sure that the street name contains what you are looking for.</t>
  </si>
  <si>
    <t xml:space="preserve">For example: "=IF(LEN(A30)&gt;3,(MID(A30,3,1)),(MID(A30,1,1)))" </t>
  </si>
  <si>
    <t>This checks to see if the Street name is longer than 3 characters. If it is, it extracts the 3rd character. If it isn't, it extracts the 1st character.</t>
  </si>
  <si>
    <t>Here it is in action:</t>
  </si>
  <si>
    <t>Intials</t>
  </si>
  <si>
    <t>this is tricky- people have differenty numbers of initials. Ask them what initials they used when they turn in their assignment.</t>
  </si>
  <si>
    <t>Enter your initials in the blue boxes below. If you have some number of initials other than 3, pick which ones you want to use here.</t>
  </si>
  <si>
    <t>Initials</t>
  </si>
  <si>
    <t>First</t>
  </si>
  <si>
    <t>Middle</t>
  </si>
  <si>
    <t>Last</t>
  </si>
  <si>
    <t>a</t>
  </si>
  <si>
    <t>b</t>
  </si>
  <si>
    <t>c</t>
  </si>
  <si>
    <t>Can convert initials to numbers by referring to table such as those below</t>
  </si>
  <si>
    <t>Use VLOOKUP to find value</t>
  </si>
  <si>
    <t xml:space="preserve">Birthdays </t>
  </si>
  <si>
    <t>They can always give a fake one if they want to.</t>
  </si>
  <si>
    <t>Birthday</t>
  </si>
  <si>
    <t>Month (1-12)</t>
  </si>
  <si>
    <t xml:space="preserve">Day </t>
  </si>
  <si>
    <t>Year (4 digit)</t>
  </si>
  <si>
    <t xml:space="preserve">These are numbers already so you don't need to </t>
  </si>
  <si>
    <t>convert them to something else to begin using them</t>
  </si>
  <si>
    <t>Initials to numbers tables</t>
  </si>
  <si>
    <t>d</t>
  </si>
  <si>
    <t>e</t>
  </si>
  <si>
    <t>f</t>
  </si>
  <si>
    <t>g</t>
  </si>
  <si>
    <t>h</t>
  </si>
  <si>
    <t>i</t>
  </si>
  <si>
    <t>j</t>
  </si>
  <si>
    <t>k</t>
  </si>
  <si>
    <t>l</t>
  </si>
  <si>
    <t>m</t>
  </si>
  <si>
    <t>n</t>
  </si>
  <si>
    <t>o</t>
  </si>
  <si>
    <t>p</t>
  </si>
  <si>
    <t>r</t>
  </si>
  <si>
    <t>s</t>
  </si>
  <si>
    <t>t</t>
  </si>
  <si>
    <t>u</t>
  </si>
  <si>
    <t>v</t>
  </si>
  <si>
    <t>w</t>
  </si>
  <si>
    <t>x</t>
  </si>
  <si>
    <t>y</t>
  </si>
  <si>
    <t>z</t>
  </si>
  <si>
    <t>Random Numbers</t>
  </si>
  <si>
    <t>If you want to make your spreadsheet slightly different each semester or between sections you can generate random numbers to provide some variability.</t>
  </si>
  <si>
    <t xml:space="preserve">RAND </t>
  </si>
  <si>
    <t>generates a value between 0 and 1</t>
  </si>
  <si>
    <t>RANDBETWEEN(low,high)</t>
  </si>
  <si>
    <t>Generates a value between the low and high you set</t>
  </si>
  <si>
    <t>NOTE: these random values are "volatile", i.e., they generate a new value every time the sheet changes.</t>
  </si>
  <si>
    <t>To get around that I set up a place on the sheet to generate the values and then copy the values to another location.</t>
  </si>
  <si>
    <t>These copied values are static and are what I use in my calculations.</t>
  </si>
  <si>
    <t>Random number generators</t>
  </si>
  <si>
    <t>Copy and paste (Paste Special -&gt; Values) here</t>
  </si>
  <si>
    <t>Small Random Number using RAND</t>
  </si>
  <si>
    <t>Reef Fish Population Counts</t>
  </si>
  <si>
    <t>For this example, we generate population counts for three different coral reefs. The students use these values to calculate diversity indices.</t>
  </si>
  <si>
    <t>Data are based on values from their birthdays and initials that they enter. For this example you can enter values into the blue boxes below.</t>
  </si>
  <si>
    <t>What the student sees:</t>
  </si>
  <si>
    <t>DATA</t>
  </si>
  <si>
    <t>Reef</t>
  </si>
  <si>
    <t>Species</t>
  </si>
  <si>
    <t>A</t>
  </si>
  <si>
    <t>B</t>
  </si>
  <si>
    <t>C</t>
  </si>
  <si>
    <t>Great Barracuda</t>
  </si>
  <si>
    <t>Squirellfish</t>
  </si>
  <si>
    <t>Flamefish</t>
  </si>
  <si>
    <t>Blue Runner</t>
  </si>
  <si>
    <t>French Angelfish</t>
  </si>
  <si>
    <t>Sargeant Major</t>
  </si>
  <si>
    <t>Blue Tang</t>
  </si>
  <si>
    <t>Blacktip Shark</t>
  </si>
  <si>
    <t>Rock Hind</t>
  </si>
  <si>
    <t>The rest of this is either hidden on this page or another locked page.</t>
  </si>
  <si>
    <t>Month</t>
  </si>
  <si>
    <t>Day</t>
  </si>
  <si>
    <t>&lt;-values generated from the letter/number lookup tables</t>
  </si>
  <si>
    <t>Random1</t>
  </si>
  <si>
    <t>between semesters, can rerun this with a new set of random numbers</t>
  </si>
  <si>
    <t>small random number</t>
  </si>
  <si>
    <t>ABLE</t>
  </si>
  <si>
    <t>Paste values from left once at beginning of semester</t>
  </si>
  <si>
    <t>For Reef A, the values are simple - we just add the random number (between 1 and 10) from the table above to the month they are born.</t>
  </si>
  <si>
    <t xml:space="preserve">Reef B is more complex -  we want a few values to be 0 so we just made those 0 (you could randomly decide which ones are 0 as well). </t>
  </si>
  <si>
    <t>The other values don't all follow exactly the same formula - look through them to see the differences.</t>
  </si>
  <si>
    <t>Reef C uses different formulas throughout the column. This is most noticeable where we push C64 (Rock Hind) to a high number.</t>
  </si>
  <si>
    <t>Nurse Shark</t>
  </si>
  <si>
    <t xml:space="preserve">We then round the values to whole numbers. These are species counts so there aren't partial individuals. </t>
  </si>
  <si>
    <t>This gives us one more chance to manipulate the data. Check out Reefs B and C for IF statements that make sure the values are where we want them</t>
  </si>
  <si>
    <t>Spreadsheet to Generate Data for a Growth Curve</t>
  </si>
  <si>
    <t>Courtesy of John Buchner, Dept. of Cell Biology and Molecular Genetics, Univeristy of Maryland</t>
  </si>
  <si>
    <t>Enter your student ID, one digit per box</t>
  </si>
  <si>
    <t>Time Points
 (min)</t>
  </si>
  <si>
    <t>CFU/ml</t>
  </si>
  <si>
    <t>OD600</t>
  </si>
  <si>
    <t>The calculations:</t>
  </si>
  <si>
    <t>Assorted numbers used to calculate values:</t>
  </si>
  <si>
    <t>Starting Doubling Time minutes(final doublling time might not match)</t>
  </si>
  <si>
    <t>Starting OD</t>
  </si>
  <si>
    <t>Plate count</t>
  </si>
  <si>
    <t>Used as a starting
 10x power</t>
  </si>
  <si>
    <t>Time</t>
  </si>
  <si>
    <t>OD</t>
  </si>
  <si>
    <t>Fiddler Crab Weights</t>
  </si>
  <si>
    <t>Enter your Student ID number, 1 digit per box</t>
  </si>
  <si>
    <t>Diet</t>
  </si>
  <si>
    <t>Natural</t>
  </si>
  <si>
    <t>Artificial</t>
  </si>
  <si>
    <t>Calculations</t>
  </si>
  <si>
    <t>Treatment 1</t>
  </si>
  <si>
    <t>Treatment 2</t>
  </si>
  <si>
    <t>Treatment 1: The first thing this does is to check whether or not the 2nd digit in the ID number = 0. If it isn't, 
the value is calculated by adding the square root of the 2nd digit + 3rd digit + the random number.
If it does = 0, then the value is calculated using 0 instead of the square root of the 2nd digit.</t>
  </si>
  <si>
    <t>Treatment 2: This is calculated by adding the absolute value of the difference between the 6th and 7th digits to the square root of a random number</t>
  </si>
  <si>
    <t>Flowers - Discrete Data</t>
  </si>
  <si>
    <t>Color</t>
  </si>
  <si>
    <t>Expected
  Distribution (%)</t>
  </si>
  <si>
    <t>Count</t>
  </si>
  <si>
    <t>Red</t>
  </si>
  <si>
    <t>Yellow</t>
  </si>
  <si>
    <t>White</t>
  </si>
  <si>
    <t>Pink</t>
  </si>
  <si>
    <t>Purple</t>
  </si>
  <si>
    <t>Random</t>
  </si>
  <si>
    <t>Copy for new 
semester -&gt;</t>
  </si>
  <si>
    <t>Adjust</t>
  </si>
  <si>
    <t>New Total</t>
  </si>
  <si>
    <t>For the first 4 values, this is the absolute value of the random number - the adjustment</t>
  </si>
  <si>
    <t>For a total of 100 flowers, subtract the total of the rest from 100</t>
  </si>
  <si>
    <t>To generate these values, the first 3 are random
 between 20 and 24, and the 4th is between 10 
and 15. I wanted a total of 100 flowers so the
 5th is 100-the total of the others</t>
  </si>
  <si>
    <t>To change it a little between students,
 these are generated by dividing one 
of the digits in their ID by 2 and 
rounding up</t>
  </si>
  <si>
    <t>Turnips - Regression</t>
  </si>
  <si>
    <t xml:space="preserve">Your local turnip farmer wants to know how adding different amounts of fertilizer will affect 
the size of turnips at harvest. You decide to set up an experiment with 10 levels of fertilizer and 
then you weigh the turnips from each fertilizer level at the end of the season. </t>
  </si>
  <si>
    <t>Fertilizer/week 
 (mg)</t>
  </si>
  <si>
    <t>Turnip size (g)</t>
  </si>
  <si>
    <t>These values are used to give some variation to the dependent variables in column C</t>
  </si>
  <si>
    <t>Independent</t>
  </si>
  <si>
    <t>Dependent</t>
  </si>
  <si>
    <t>Dependent -adjusted</t>
  </si>
  <si>
    <t>Dependent spread</t>
  </si>
  <si>
    <t>Random small number:</t>
  </si>
  <si>
    <t>In this case, be sure that this &gt;= 0.1 or the value for the independent variable won't change.</t>
  </si>
  <si>
    <t>Copy new set of values each semester.</t>
  </si>
  <si>
    <t>Independent variable: The first value is based on a few numbers in the ID number. 
The remaining values are based on that and increase by the same amount 
(based on the small random number and one digit of the ID) for each value</t>
  </si>
  <si>
    <t xml:space="preserve">Dependent variable: The first value is generated using one of the digits from the ID number. 
I wanted a fairly high value, so I added an IF function to make sure that it was at least 7. 
For the remaining values, I wanted a negative slope (or no slope) of the line so these are 
subtracted from the value before it. To give a little variability, a random value between -2 
and 2 is added to each value. </t>
  </si>
  <si>
    <t xml:space="preserve">Fiddler crabs (Minuca pugnax) are common inhabitants of Atlantic coastal marshes. 
Their diet consists primarily of algae, bacteria and decaying marsh plants. You are
 attempting to develop an artificial diet so that you can more easily raise them in the lab.
You randomly assign 20 baby crabs to two different treatments: a natural diet and an artificial diet. After two months, you weigh the crabs. The weights (in grams) are listed on the spreadsheet. </t>
  </si>
  <si>
    <t xml:space="preserve">Suppose that a friend calls you and tells you that something strange is happening on the island that they live on. 
They go on to explain that there seem to be a lot more flowers of colors that used to be rare. You ask them what distribution of different colors they expect to find and then head out and count a bunch of flowers. What do you think? 
Are the flowers distributed on their island in the proportions that you would expect? 
You should use the Chi square test of Independence for this experiment.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</si>
</sst>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font>
      <sz val="10"/>
      <color rgb="FF000000"/>
      <name val="Arial"/>
    </font>
    <font>
      <sz val="14"/>
      <color rgb="FF000000"/>
      <name val="Arial"/>
    </font>
    <font>
      <b/>
      <sz val="10"/>
      <color theme="1"/>
      <name val="Arial"/>
    </font>
    <font>
      <sz val="10"/>
      <color theme="1"/>
      <name val="Arial"/>
    </font>
    <font>
      <b/>
      <sz val="12"/>
      <color theme="1"/>
      <name val="Arial"/>
    </font>
    <font>
      <sz val="10"/>
      <color rgb="FF000000"/>
      <name val="Arial"/>
    </font>
    <font>
      <b/>
      <sz val="14"/>
      <color theme="1"/>
      <name val="Arial"/>
    </font>
    <font>
      <b/>
      <sz val="11"/>
      <color theme="1"/>
      <name val="Arial"/>
    </font>
    <font>
      <sz val="10"/>
      <name val="Arial"/>
    </font>
    <font>
      <sz val="14"/>
      <color rgb="FF444444"/>
      <name val="Inter"/>
    </font>
    <font>
      <sz val="11"/>
      <color rgb="FF000000"/>
      <name val="Inconsolata"/>
    </font>
    <font>
      <sz val="10"/>
      <color rgb="FF000000"/>
      <name val="Roboto"/>
    </font>
    <font>
      <sz val="10"/>
      <color theme="1"/>
      <name val="Calibri"/>
    </font>
    <font>
      <b/>
      <sz val="12"/>
      <color theme="1"/>
      <name val="Calibri"/>
    </font>
    <font>
      <b/>
      <sz val="10"/>
      <color theme="1"/>
      <name val="Arial"/>
    </font>
    <font>
      <sz val="10"/>
      <color theme="1"/>
      <name val="Arial"/>
    </font>
    <font>
      <b/>
      <sz val="10"/>
      <color rgb="FF000000"/>
      <name val="Arial"/>
    </font>
    <font>
      <b/>
      <sz val="14"/>
      <color rgb="FF000000"/>
      <name val="Arial"/>
    </font>
    <font>
      <sz val="18"/>
      <color rgb="FF000000"/>
      <name val="Arial"/>
    </font>
    <font>
      <sz val="18"/>
      <color rgb="FF000000"/>
      <name val="Inconsolata"/>
    </font>
    <font>
      <sz val="12"/>
      <color rgb="FF000000"/>
      <name val="Arial"/>
    </font>
    <font>
      <b/>
      <sz val="12"/>
      <color rgb="FF000000"/>
      <name val="Arial"/>
    </font>
    <font>
      <b/>
      <sz val="10"/>
      <color rgb="FF000000"/>
      <name val="Arial"/>
    </font>
    <font>
      <sz val="11"/>
      <color rgb="FF000000"/>
      <name val="Calibri"/>
    </font>
  </fonts>
  <fills count="10">
    <fill>
      <patternFill patternType="none"/>
    </fill>
    <fill>
      <patternFill patternType="gray125"/>
    </fill>
    <fill>
      <patternFill patternType="solid">
        <fgColor rgb="FFFFFFFF"/>
        <bgColor rgb="FFFFFFFF"/>
      </patternFill>
    </fill>
    <fill>
      <patternFill patternType="solid">
        <fgColor rgb="FFC9DAF8"/>
        <bgColor rgb="FFC9DAF8"/>
      </patternFill>
    </fill>
    <fill>
      <patternFill patternType="solid">
        <fgColor rgb="FFFCE5CD"/>
        <bgColor rgb="FFFCE5CD"/>
      </patternFill>
    </fill>
    <fill>
      <patternFill patternType="solid">
        <fgColor rgb="FFCFE2F3"/>
        <bgColor rgb="FFCFE2F3"/>
      </patternFill>
    </fill>
    <fill>
      <patternFill patternType="solid">
        <fgColor rgb="FFFFFF00"/>
        <bgColor rgb="FFFFFF00"/>
      </patternFill>
    </fill>
    <fill>
      <patternFill patternType="solid">
        <fgColor rgb="FFBDD6EE"/>
        <bgColor rgb="FFBDD6EE"/>
      </patternFill>
    </fill>
    <fill>
      <patternFill patternType="solid">
        <fgColor rgb="FFA4C2F4"/>
        <bgColor rgb="FFA4C2F4"/>
      </patternFill>
    </fill>
    <fill>
      <patternFill patternType="solid">
        <fgColor rgb="FF9FC5E8"/>
        <bgColor rgb="FF9FC5E8"/>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95">
    <xf numFmtId="0" fontId="0" fillId="0" borderId="0" xfId="0" applyFont="1" applyAlignment="1"/>
    <xf numFmtId="0" fontId="1" fillId="2" borderId="0" xfId="0" applyFont="1" applyFill="1" applyAlignment="1">
      <alignment horizontal="left"/>
    </xf>
    <xf numFmtId="0" fontId="2" fillId="0" borderId="0" xfId="0" applyFont="1" applyAlignment="1"/>
    <xf numFmtId="0" fontId="3" fillId="0" borderId="0" xfId="0" applyFont="1" applyAlignment="1"/>
    <xf numFmtId="0" fontId="3" fillId="3" borderId="1" xfId="0" applyFont="1" applyFill="1" applyBorder="1"/>
    <xf numFmtId="0" fontId="4" fillId="0" borderId="0" xfId="0" applyFont="1" applyAlignment="1"/>
    <xf numFmtId="0" fontId="3" fillId="3" borderId="1" xfId="0" applyFont="1" applyFill="1" applyBorder="1" applyAlignment="1"/>
    <xf numFmtId="0" fontId="3" fillId="4" borderId="1" xfId="0" applyFont="1" applyFill="1" applyBorder="1"/>
    <xf numFmtId="0" fontId="5" fillId="2" borderId="0" xfId="0" applyFont="1" applyFill="1" applyAlignment="1">
      <alignment horizontal="left"/>
    </xf>
    <xf numFmtId="0" fontId="6" fillId="0" borderId="0" xfId="0" applyFont="1" applyAlignment="1"/>
    <xf numFmtId="0" fontId="7" fillId="0" borderId="0" xfId="0" applyFont="1" applyAlignment="1"/>
    <xf numFmtId="0" fontId="3" fillId="0" borderId="0" xfId="0" applyFont="1"/>
    <xf numFmtId="0" fontId="9" fillId="2" borderId="0" xfId="0" applyFont="1" applyFill="1" applyAlignment="1">
      <alignment horizontal="right"/>
    </xf>
    <xf numFmtId="0" fontId="0" fillId="2" borderId="0" xfId="0" applyFont="1" applyFill="1" applyAlignment="1"/>
    <xf numFmtId="0" fontId="10" fillId="4" borderId="1" xfId="0" applyFont="1" applyFill="1" applyBorder="1"/>
    <xf numFmtId="0" fontId="11" fillId="2" borderId="0" xfId="0" applyFont="1" applyFill="1" applyAlignment="1"/>
    <xf numFmtId="0" fontId="4" fillId="0" borderId="1" xfId="0" applyFont="1" applyBorder="1" applyAlignment="1">
      <alignment horizontal="center"/>
    </xf>
    <xf numFmtId="0" fontId="5" fillId="0" borderId="0" xfId="0" applyFont="1" applyAlignment="1"/>
    <xf numFmtId="0" fontId="12" fillId="0" borderId="0" xfId="0" applyFont="1" applyAlignment="1">
      <alignment horizontal="right"/>
    </xf>
    <xf numFmtId="0" fontId="12" fillId="0" borderId="0" xfId="0" applyFont="1" applyAlignment="1"/>
    <xf numFmtId="0" fontId="3" fillId="5" borderId="1" xfId="0" applyFont="1" applyFill="1" applyBorder="1"/>
    <xf numFmtId="0" fontId="4" fillId="0" borderId="0" xfId="0" applyFont="1" applyAlignment="1">
      <alignment horizontal="center"/>
    </xf>
    <xf numFmtId="0" fontId="4" fillId="0" borderId="0" xfId="0" applyFont="1" applyAlignment="1">
      <alignment horizontal="left"/>
    </xf>
    <xf numFmtId="0" fontId="12" fillId="0" borderId="1" xfId="0" applyFont="1" applyBorder="1" applyAlignment="1"/>
    <xf numFmtId="0" fontId="13" fillId="0" borderId="1" xfId="0" applyFont="1" applyBorder="1" applyAlignment="1">
      <alignment horizontal="center"/>
    </xf>
    <xf numFmtId="0" fontId="12" fillId="0" borderId="1" xfId="0" applyFont="1" applyBorder="1" applyAlignment="1">
      <alignment horizontal="right"/>
    </xf>
    <xf numFmtId="0" fontId="14" fillId="0" borderId="0" xfId="0" applyFont="1" applyAlignment="1">
      <alignment horizontal="center"/>
    </xf>
    <xf numFmtId="0" fontId="13" fillId="0" borderId="0" xfId="0" applyFont="1" applyAlignment="1"/>
    <xf numFmtId="0" fontId="14" fillId="0" borderId="5" xfId="0" applyFont="1" applyBorder="1"/>
    <xf numFmtId="0" fontId="15" fillId="5" borderId="1" xfId="0" applyFont="1" applyFill="1" applyBorder="1" applyAlignment="1">
      <alignment horizontal="center"/>
    </xf>
    <xf numFmtId="0" fontId="0" fillId="0" borderId="0" xfId="0" applyFont="1"/>
    <xf numFmtId="0" fontId="15" fillId="6" borderId="1" xfId="0" applyFont="1" applyFill="1" applyBorder="1"/>
    <xf numFmtId="0" fontId="15" fillId="0" borderId="0" xfId="0" applyFont="1"/>
    <xf numFmtId="0" fontId="0" fillId="6" borderId="1" xfId="0" applyFont="1" applyFill="1" applyBorder="1"/>
    <xf numFmtId="0" fontId="0" fillId="7" borderId="1" xfId="0" applyFont="1" applyFill="1" applyBorder="1" applyAlignment="1"/>
    <xf numFmtId="0" fontId="0" fillId="7" borderId="1" xfId="0" applyFont="1" applyFill="1" applyBorder="1"/>
    <xf numFmtId="0" fontId="16" fillId="0" borderId="0" xfId="0" applyFont="1"/>
    <xf numFmtId="0" fontId="4" fillId="0" borderId="0" xfId="0" applyFont="1" applyAlignment="1">
      <alignment horizontal="center"/>
    </xf>
    <xf numFmtId="0" fontId="15" fillId="0" borderId="0" xfId="0" applyFont="1" applyAlignment="1"/>
    <xf numFmtId="164" fontId="15" fillId="0" borderId="0" xfId="0" applyNumberFormat="1" applyFont="1"/>
    <xf numFmtId="0" fontId="0" fillId="0" borderId="0" xfId="0" applyFont="1" applyAlignment="1"/>
    <xf numFmtId="0" fontId="17" fillId="0" borderId="0" xfId="0" applyFont="1" applyAlignment="1"/>
    <xf numFmtId="0" fontId="0" fillId="0" borderId="0" xfId="0" applyFont="1" applyAlignment="1"/>
    <xf numFmtId="0" fontId="18" fillId="0" borderId="0" xfId="0" applyFont="1" applyAlignment="1"/>
    <xf numFmtId="0" fontId="19" fillId="0" borderId="0" xfId="0" applyFont="1" applyAlignment="1"/>
    <xf numFmtId="0" fontId="20" fillId="5" borderId="5" xfId="0" applyFont="1" applyFill="1" applyBorder="1" applyAlignment="1">
      <alignment horizontal="center"/>
    </xf>
    <xf numFmtId="0" fontId="20" fillId="5" borderId="7" xfId="0" applyFont="1" applyFill="1" applyBorder="1" applyAlignment="1">
      <alignment horizontal="center"/>
    </xf>
    <xf numFmtId="0" fontId="20" fillId="5" borderId="3" xfId="0" applyFont="1" applyFill="1" applyBorder="1" applyAlignment="1">
      <alignment horizontal="center"/>
    </xf>
    <xf numFmtId="0" fontId="20" fillId="0" borderId="0" xfId="0" applyFont="1" applyAlignment="1"/>
    <xf numFmtId="0" fontId="21" fillId="0" borderId="0" xfId="0" applyFont="1" applyAlignment="1"/>
    <xf numFmtId="0" fontId="20" fillId="0" borderId="1" xfId="0" applyFont="1" applyBorder="1" applyAlignment="1"/>
    <xf numFmtId="0" fontId="20" fillId="0" borderId="1" xfId="0" applyFont="1" applyBorder="1" applyAlignment="1">
      <alignment horizontal="right"/>
    </xf>
    <xf numFmtId="11" fontId="20" fillId="0" borderId="1" xfId="0" applyNumberFormat="1" applyFont="1" applyBorder="1" applyAlignment="1">
      <alignment horizontal="right"/>
    </xf>
    <xf numFmtId="4" fontId="20" fillId="0" borderId="1" xfId="0" applyNumberFormat="1" applyFont="1" applyBorder="1" applyAlignment="1">
      <alignment horizontal="right"/>
    </xf>
    <xf numFmtId="0" fontId="5" fillId="0" borderId="0" xfId="0" applyFont="1" applyAlignment="1">
      <alignment horizontal="right"/>
    </xf>
    <xf numFmtId="0" fontId="5" fillId="0" borderId="0" xfId="0" applyFont="1" applyAlignment="1"/>
    <xf numFmtId="0" fontId="5" fillId="0" borderId="0" xfId="0" applyFont="1" applyAlignment="1">
      <alignment horizontal="left"/>
    </xf>
    <xf numFmtId="0" fontId="5" fillId="0" borderId="0" xfId="0" applyFont="1" applyAlignment="1"/>
    <xf numFmtId="11" fontId="5" fillId="0" borderId="0" xfId="0" applyNumberFormat="1" applyFont="1" applyAlignment="1">
      <alignment horizontal="right"/>
    </xf>
    <xf numFmtId="4" fontId="5" fillId="0" borderId="0" xfId="0" applyNumberFormat="1" applyFont="1" applyAlignment="1">
      <alignment horizontal="right"/>
    </xf>
    <xf numFmtId="0" fontId="3" fillId="5" borderId="1" xfId="0" applyFont="1" applyFill="1" applyBorder="1" applyAlignment="1"/>
    <xf numFmtId="0" fontId="2" fillId="0" borderId="1" xfId="0" applyFont="1" applyBorder="1" applyAlignment="1">
      <alignment horizontal="center"/>
    </xf>
    <xf numFmtId="164" fontId="3" fillId="0" borderId="1" xfId="0" applyNumberFormat="1" applyFont="1" applyBorder="1"/>
    <xf numFmtId="0" fontId="22" fillId="0" borderId="1" xfId="0" applyFont="1" applyBorder="1" applyAlignment="1">
      <alignment horizontal="center"/>
    </xf>
    <xf numFmtId="0" fontId="22" fillId="0" borderId="3" xfId="0" applyFont="1" applyBorder="1" applyAlignment="1">
      <alignment horizontal="center"/>
    </xf>
    <xf numFmtId="0" fontId="22" fillId="0" borderId="3" xfId="0" applyFont="1" applyBorder="1" applyAlignment="1">
      <alignment horizontal="center"/>
    </xf>
    <xf numFmtId="0" fontId="5" fillId="0" borderId="5" xfId="0" applyFont="1" applyBorder="1" applyAlignment="1">
      <alignment horizontal="center"/>
    </xf>
    <xf numFmtId="0" fontId="5" fillId="0" borderId="7" xfId="0" applyFont="1" applyBorder="1" applyAlignment="1">
      <alignment horizontal="center"/>
    </xf>
    <xf numFmtId="0" fontId="5" fillId="0" borderId="0" xfId="0" applyFont="1" applyAlignment="1"/>
    <xf numFmtId="0" fontId="3" fillId="6" borderId="1" xfId="0" applyFont="1" applyFill="1" applyBorder="1" applyAlignment="1"/>
    <xf numFmtId="0" fontId="3" fillId="8" borderId="1" xfId="0" applyFont="1" applyFill="1" applyBorder="1" applyAlignment="1"/>
    <xf numFmtId="0" fontId="3" fillId="8" borderId="1" xfId="0" applyFont="1" applyFill="1" applyBorder="1" applyAlignment="1"/>
    <xf numFmtId="0" fontId="3" fillId="6" borderId="1" xfId="0" applyFont="1" applyFill="1" applyBorder="1"/>
    <xf numFmtId="0" fontId="3" fillId="8" borderId="1" xfId="0" applyFont="1" applyFill="1" applyBorder="1"/>
    <xf numFmtId="0" fontId="2" fillId="0" borderId="1" xfId="0" applyFont="1" applyBorder="1" applyAlignment="1">
      <alignment horizontal="center"/>
    </xf>
    <xf numFmtId="0" fontId="2" fillId="0" borderId="3" xfId="0" applyFont="1" applyBorder="1" applyAlignment="1">
      <alignment horizontal="center"/>
    </xf>
    <xf numFmtId="0" fontId="3" fillId="0" borderId="5" xfId="0" applyFont="1" applyBorder="1" applyAlignment="1">
      <alignment horizontal="center"/>
    </xf>
    <xf numFmtId="0" fontId="3" fillId="0" borderId="7" xfId="0" applyFont="1" applyBorder="1" applyAlignment="1">
      <alignment horizontal="center"/>
    </xf>
    <xf numFmtId="0" fontId="3" fillId="9" borderId="1" xfId="0" applyFont="1" applyFill="1" applyBorder="1" applyAlignment="1"/>
    <xf numFmtId="0" fontId="3" fillId="0" borderId="1" xfId="0" applyFont="1" applyBorder="1" applyAlignment="1"/>
    <xf numFmtId="0" fontId="3" fillId="0" borderId="1" xfId="0" applyFont="1" applyBorder="1" applyAlignment="1">
      <alignment horizontal="right"/>
    </xf>
    <xf numFmtId="0" fontId="5" fillId="0" borderId="1" xfId="0" applyFont="1" applyBorder="1" applyAlignment="1">
      <alignment horizontal="right"/>
    </xf>
    <xf numFmtId="0" fontId="3" fillId="9" borderId="1" xfId="0" applyFont="1" applyFill="1" applyBorder="1"/>
    <xf numFmtId="0" fontId="3" fillId="3" borderId="2" xfId="0" applyFont="1" applyFill="1" applyBorder="1" applyAlignment="1"/>
    <xf numFmtId="0" fontId="8" fillId="0" borderId="3" xfId="0" applyFont="1" applyBorder="1"/>
    <xf numFmtId="0" fontId="4" fillId="0" borderId="2" xfId="0" applyFont="1" applyBorder="1" applyAlignment="1">
      <alignment horizontal="center"/>
    </xf>
    <xf numFmtId="0" fontId="8" fillId="0" borderId="4" xfId="0" applyFont="1" applyBorder="1"/>
    <xf numFmtId="0" fontId="13" fillId="0" borderId="2" xfId="0" applyFont="1" applyBorder="1" applyAlignment="1">
      <alignment horizontal="center"/>
    </xf>
    <xf numFmtId="0" fontId="0" fillId="0" borderId="6" xfId="0" applyFont="1" applyBorder="1" applyAlignment="1"/>
    <xf numFmtId="0" fontId="8" fillId="0" borderId="6" xfId="0" applyFont="1" applyBorder="1"/>
    <xf numFmtId="0" fontId="2" fillId="0" borderId="2" xfId="0" applyFont="1" applyBorder="1" applyAlignment="1">
      <alignment horizontal="center"/>
    </xf>
    <xf numFmtId="0" fontId="0" fillId="2" borderId="0" xfId="0" applyFont="1" applyFill="1" applyAlignment="1">
      <alignment wrapText="1"/>
    </xf>
    <xf numFmtId="0" fontId="3" fillId="0" borderId="0" xfId="0" applyFont="1" applyAlignment="1">
      <alignment wrapText="1"/>
    </xf>
    <xf numFmtId="0" fontId="23" fillId="0" borderId="0" xfId="0" applyFont="1" applyAlignment="1"/>
    <xf numFmtId="0" fontId="23"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lang="en-US" b="0">
                <a:solidFill>
                  <a:srgbClr val="757575"/>
                </a:solidFill>
                <a:latin typeface="+mn-lt"/>
              </a:rPr>
              <a:t>CFU/ml vs. Time Points
 (min)</a:t>
            </a:r>
          </a:p>
        </c:rich>
      </c:tx>
      <c:overlay val="0"/>
    </c:title>
    <c:autoTitleDeleted val="0"/>
    <c:plotArea>
      <c:layout/>
      <c:scatterChart>
        <c:scatterStyle val="lineMarker"/>
        <c:varyColors val="0"/>
        <c:ser>
          <c:idx val="0"/>
          <c:order val="0"/>
          <c:tx>
            <c:strRef>
              <c:f>'Example 2'!$B$9</c:f>
              <c:strCache>
                <c:ptCount val="1"/>
                <c:pt idx="0">
                  <c:v>CFU/ml</c:v>
                </c:pt>
              </c:strCache>
            </c:strRef>
          </c:tx>
          <c:spPr>
            <a:ln>
              <a:noFill/>
            </a:ln>
          </c:spPr>
          <c:marker>
            <c:symbol val="circle"/>
            <c:size val="7"/>
            <c:spPr>
              <a:solidFill>
                <a:schemeClr val="accent1"/>
              </a:solidFill>
              <a:ln cmpd="sng">
                <a:solidFill>
                  <a:schemeClr val="accent1"/>
                </a:solidFill>
              </a:ln>
            </c:spPr>
          </c:marker>
          <c:trendline>
            <c:name>Trendline for CFU/ml</c:name>
            <c:spPr>
              <a:ln w="19050">
                <a:solidFill>
                  <a:srgbClr val="000000"/>
                </a:solidFill>
              </a:ln>
            </c:spPr>
            <c:trendlineType val="linear"/>
            <c:dispRSqr val="0"/>
            <c:dispEq val="0"/>
          </c:trendline>
          <c:xVal>
            <c:numRef>
              <c:f>'Example 2'!$A$10:$A$14</c:f>
              <c:numCache>
                <c:formatCode>General</c:formatCode>
                <c:ptCount val="5"/>
                <c:pt idx="0">
                  <c:v>0</c:v>
                </c:pt>
                <c:pt idx="1">
                  <c:v>15</c:v>
                </c:pt>
                <c:pt idx="2">
                  <c:v>30</c:v>
                </c:pt>
                <c:pt idx="3">
                  <c:v>45</c:v>
                </c:pt>
                <c:pt idx="4">
                  <c:v>60</c:v>
                </c:pt>
              </c:numCache>
            </c:numRef>
          </c:xVal>
          <c:yVal>
            <c:numRef>
              <c:f>'Example 2'!$B$10:$B$14</c:f>
              <c:numCache>
                <c:formatCode>0.00E+00</c:formatCode>
                <c:ptCount val="5"/>
                <c:pt idx="0">
                  <c:v>83000000</c:v>
                </c:pt>
                <c:pt idx="1">
                  <c:v>99408238.441005558</c:v>
                </c:pt>
                <c:pt idx="2">
                  <c:v>205501193.53241798</c:v>
                </c:pt>
                <c:pt idx="3">
                  <c:v>337159789.5128212</c:v>
                </c:pt>
                <c:pt idx="4">
                  <c:v>553168191.92292082</c:v>
                </c:pt>
              </c:numCache>
            </c:numRef>
          </c:yVal>
          <c:smooth val="1"/>
          <c:extLst>
            <c:ext xmlns:c16="http://schemas.microsoft.com/office/drawing/2014/chart" uri="{C3380CC4-5D6E-409C-BE32-E72D297353CC}">
              <c16:uniqueId val="{00000001-76D8-418A-A2F9-0DE7939BB667}"/>
            </c:ext>
          </c:extLst>
        </c:ser>
        <c:dLbls>
          <c:showLegendKey val="0"/>
          <c:showVal val="0"/>
          <c:showCatName val="0"/>
          <c:showSerName val="0"/>
          <c:showPercent val="0"/>
          <c:showBubbleSize val="0"/>
        </c:dLbls>
        <c:axId val="1080387950"/>
        <c:axId val="292953232"/>
      </c:scatterChart>
      <c:valAx>
        <c:axId val="1080387950"/>
        <c:scaling>
          <c:orientation val="minMax"/>
          <c:max val="6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lang="en-US" b="0">
                    <a:solidFill>
                      <a:srgbClr val="000000"/>
                    </a:solidFill>
                    <a:latin typeface="+mn-lt"/>
                  </a:rPr>
                  <a:t>Time Points
 (min)</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292953232"/>
        <c:crosses val="autoZero"/>
        <c:crossBetween val="midCat"/>
      </c:valAx>
      <c:valAx>
        <c:axId val="29295323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lang="en-US" b="0">
                    <a:solidFill>
                      <a:srgbClr val="000000"/>
                    </a:solidFill>
                    <a:latin typeface="+mn-lt"/>
                  </a:rPr>
                  <a:t>CFU/ml</a:t>
                </a:r>
              </a:p>
            </c:rich>
          </c:tx>
          <c:overlay val="0"/>
        </c:title>
        <c:numFmt formatCode="0.00E+00" sourceLinked="1"/>
        <c:majorTickMark val="none"/>
        <c:minorTickMark val="none"/>
        <c:tickLblPos val="nextTo"/>
        <c:spPr>
          <a:ln/>
        </c:spPr>
        <c:txPr>
          <a:bodyPr/>
          <a:lstStyle/>
          <a:p>
            <a:pPr lvl="0">
              <a:defRPr b="0">
                <a:solidFill>
                  <a:srgbClr val="000000"/>
                </a:solidFill>
                <a:latin typeface="+mn-lt"/>
              </a:defRPr>
            </a:pPr>
            <a:endParaRPr lang="en-US"/>
          </a:p>
        </c:txPr>
        <c:crossAx val="1080387950"/>
        <c:crosses val="autoZero"/>
        <c:crossBetween val="midCat"/>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scatterChart>
        <c:scatterStyle val="lineMarker"/>
        <c:varyColors val="0"/>
        <c:ser>
          <c:idx val="0"/>
          <c:order val="0"/>
          <c:tx>
            <c:strRef>
              <c:f>'Example 5'!$B$9</c:f>
              <c:strCache>
                <c:ptCount val="1"/>
                <c:pt idx="0">
                  <c:v>Turnip size (g)</c:v>
                </c:pt>
              </c:strCache>
            </c:strRef>
          </c:tx>
          <c:spPr>
            <a:ln>
              <a:noFill/>
            </a:ln>
          </c:spPr>
          <c:marker>
            <c:symbol val="circle"/>
            <c:size val="7"/>
            <c:spPr>
              <a:solidFill>
                <a:schemeClr val="accent1"/>
              </a:solidFill>
              <a:ln cmpd="sng">
                <a:solidFill>
                  <a:schemeClr val="accent1"/>
                </a:solidFill>
              </a:ln>
            </c:spPr>
          </c:marker>
          <c:xVal>
            <c:numRef>
              <c:f>'Example 5'!$A$10:$A$19</c:f>
              <c:numCache>
                <c:formatCode>General</c:formatCode>
                <c:ptCount val="10"/>
                <c:pt idx="0">
                  <c:v>22</c:v>
                </c:pt>
                <c:pt idx="1">
                  <c:v>26</c:v>
                </c:pt>
                <c:pt idx="2">
                  <c:v>30</c:v>
                </c:pt>
                <c:pt idx="3">
                  <c:v>34</c:v>
                </c:pt>
                <c:pt idx="4">
                  <c:v>38</c:v>
                </c:pt>
                <c:pt idx="5">
                  <c:v>42</c:v>
                </c:pt>
                <c:pt idx="6">
                  <c:v>46</c:v>
                </c:pt>
                <c:pt idx="7">
                  <c:v>50</c:v>
                </c:pt>
                <c:pt idx="8">
                  <c:v>54</c:v>
                </c:pt>
                <c:pt idx="9">
                  <c:v>58</c:v>
                </c:pt>
              </c:numCache>
            </c:numRef>
          </c:xVal>
          <c:yVal>
            <c:numRef>
              <c:f>'Example 5'!$B$10:$B$19</c:f>
              <c:numCache>
                <c:formatCode>General</c:formatCode>
                <c:ptCount val="10"/>
                <c:pt idx="0">
                  <c:v>280.7</c:v>
                </c:pt>
                <c:pt idx="1">
                  <c:v>274.5</c:v>
                </c:pt>
                <c:pt idx="2">
                  <c:v>271.10000000000002</c:v>
                </c:pt>
                <c:pt idx="3">
                  <c:v>270.2</c:v>
                </c:pt>
                <c:pt idx="4">
                  <c:v>261.2</c:v>
                </c:pt>
                <c:pt idx="5">
                  <c:v>249.8</c:v>
                </c:pt>
                <c:pt idx="6">
                  <c:v>248.6</c:v>
                </c:pt>
                <c:pt idx="7">
                  <c:v>242.3</c:v>
                </c:pt>
                <c:pt idx="8">
                  <c:v>233.7</c:v>
                </c:pt>
                <c:pt idx="9">
                  <c:v>225.1</c:v>
                </c:pt>
              </c:numCache>
            </c:numRef>
          </c:yVal>
          <c:smooth val="1"/>
          <c:extLst>
            <c:ext xmlns:c16="http://schemas.microsoft.com/office/drawing/2014/chart" uri="{C3380CC4-5D6E-409C-BE32-E72D297353CC}">
              <c16:uniqueId val="{00000000-B693-4873-BC84-A0727C3EFF16}"/>
            </c:ext>
          </c:extLst>
        </c:ser>
        <c:dLbls>
          <c:showLegendKey val="0"/>
          <c:showVal val="0"/>
          <c:showCatName val="0"/>
          <c:showSerName val="0"/>
          <c:showPercent val="0"/>
          <c:showBubbleSize val="0"/>
        </c:dLbls>
        <c:axId val="1613256786"/>
        <c:axId val="1658940668"/>
      </c:scatterChart>
      <c:valAx>
        <c:axId val="1613256786"/>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lang="en-US" b="0">
                    <a:solidFill>
                      <a:srgbClr val="000000"/>
                    </a:solidFill>
                    <a:latin typeface="+mn-lt"/>
                  </a:rPr>
                  <a:t>Fertilizer/week 
 (mg)</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658940668"/>
        <c:crosses val="autoZero"/>
        <c:crossBetween val="midCat"/>
      </c:valAx>
      <c:valAx>
        <c:axId val="165894066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lang="en-US" b="0">
                    <a:solidFill>
                      <a:srgbClr val="000000"/>
                    </a:solidFill>
                    <a:latin typeface="+mn-lt"/>
                  </a:rPr>
                  <a:t>Turnip size (g)</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613256786"/>
        <c:crosses val="autoZero"/>
        <c:crossBetween val="midCat"/>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0</xdr:col>
      <xdr:colOff>247650</xdr:colOff>
      <xdr:row>27</xdr:row>
      <xdr:rowOff>114300</xdr:rowOff>
    </xdr:from>
    <xdr:ext cx="6753225" cy="4181475"/>
    <xdr:graphicFrame macro="">
      <xdr:nvGraphicFramePr>
        <xdr:cNvPr id="2" name="Chart 1" title="Chart">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209550</xdr:colOff>
      <xdr:row>38</xdr:row>
      <xdr:rowOff>142875</xdr:rowOff>
    </xdr:from>
    <xdr:ext cx="5715000" cy="3533775"/>
    <xdr:graphicFrame macro="">
      <xdr:nvGraphicFramePr>
        <xdr:cNvPr id="2" name="Chart 2" title="Chart">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chesapeakebay.net/S=0/fieldguide/critter/fiddler_crabs"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F88"/>
  <sheetViews>
    <sheetView tabSelected="1" topLeftCell="A37" workbookViewId="0">
      <selection activeCell="A47" sqref="A47"/>
    </sheetView>
  </sheetViews>
  <sheetFormatPr defaultColWidth="14.44140625" defaultRowHeight="15.75" customHeight="1"/>
  <sheetData>
    <row r="1" spans="1:6" ht="15.75" customHeight="1">
      <c r="A1" s="1" t="s">
        <v>0</v>
      </c>
    </row>
    <row r="3" spans="1:6">
      <c r="A3" s="2" t="s">
        <v>1</v>
      </c>
    </row>
    <row r="4" spans="1:6">
      <c r="A4" s="2" t="s">
        <v>2</v>
      </c>
    </row>
    <row r="5" spans="1:6">
      <c r="A5" s="3" t="s">
        <v>3</v>
      </c>
    </row>
    <row r="6" spans="1:6">
      <c r="A6" s="4"/>
      <c r="B6" s="4"/>
      <c r="C6" s="4"/>
      <c r="D6" s="4"/>
      <c r="E6" s="4"/>
      <c r="F6" s="4"/>
    </row>
    <row r="7" spans="1:6">
      <c r="A7" s="3" t="s">
        <v>4</v>
      </c>
    </row>
    <row r="8" spans="1:6">
      <c r="A8" s="3" t="s">
        <v>5</v>
      </c>
    </row>
    <row r="9" spans="1:6">
      <c r="A9" s="3" t="s">
        <v>6</v>
      </c>
    </row>
    <row r="10" spans="1:6">
      <c r="A10" s="3" t="s">
        <v>7</v>
      </c>
    </row>
    <row r="12" spans="1:6" ht="15.75" customHeight="1">
      <c r="A12" s="5" t="s">
        <v>8</v>
      </c>
    </row>
    <row r="13" spans="1:6">
      <c r="A13" s="3" t="s">
        <v>9</v>
      </c>
    </row>
    <row r="14" spans="1:6">
      <c r="A14" s="3" t="s">
        <v>10</v>
      </c>
    </row>
    <row r="15" spans="1:6">
      <c r="A15" s="3" t="s">
        <v>11</v>
      </c>
    </row>
    <row r="16" spans="1:6">
      <c r="A16" s="6">
        <v>123456789</v>
      </c>
    </row>
    <row r="17" spans="1:2">
      <c r="A17" s="3" t="s">
        <v>12</v>
      </c>
    </row>
    <row r="18" spans="1:2">
      <c r="A18" s="3" t="s">
        <v>13</v>
      </c>
    </row>
    <row r="19" spans="1:2">
      <c r="A19" s="3" t="s">
        <v>14</v>
      </c>
    </row>
    <row r="20" spans="1:2">
      <c r="A20" s="7" t="str">
        <f>MID(A16,4,1)</f>
        <v>4</v>
      </c>
      <c r="B20" s="3"/>
    </row>
    <row r="21" spans="1:2">
      <c r="A21" s="8" t="s">
        <v>15</v>
      </c>
    </row>
    <row r="22" spans="1:2">
      <c r="A22" s="7" t="str">
        <f>MID(A16,5,2)</f>
        <v>56</v>
      </c>
    </row>
    <row r="24" spans="1:2" ht="17.399999999999999">
      <c r="A24" s="9" t="s">
        <v>16</v>
      </c>
    </row>
    <row r="25" spans="1:2" ht="13.8">
      <c r="A25" s="10" t="s">
        <v>17</v>
      </c>
    </row>
    <row r="26" spans="1:2" ht="13.2">
      <c r="A26" s="3" t="s">
        <v>18</v>
      </c>
    </row>
    <row r="27" spans="1:2" ht="13.2">
      <c r="A27" s="3" t="s">
        <v>19</v>
      </c>
    </row>
    <row r="28" spans="1:2" ht="13.2">
      <c r="A28" s="3" t="s">
        <v>20</v>
      </c>
    </row>
    <row r="29" spans="1:2" ht="13.2">
      <c r="A29" s="3" t="s">
        <v>21</v>
      </c>
    </row>
    <row r="30" spans="1:2" ht="13.2">
      <c r="A30" s="83" t="s">
        <v>22</v>
      </c>
      <c r="B30" s="84"/>
    </row>
    <row r="31" spans="1:2" ht="13.2">
      <c r="A31" s="11" t="str">
        <f>MID(A30,2,1)</f>
        <v>t</v>
      </c>
      <c r="B31" s="3" t="s">
        <v>23</v>
      </c>
    </row>
    <row r="32" spans="1:2" ht="17.399999999999999">
      <c r="A32" s="12" t="s">
        <v>24</v>
      </c>
      <c r="B32" s="7">
        <f>VLOOKUP(A31,E63:F88,2)</f>
        <v>7</v>
      </c>
    </row>
    <row r="34" spans="1:4" ht="13.2">
      <c r="A34" s="3" t="s">
        <v>25</v>
      </c>
    </row>
    <row r="35" spans="1:4" ht="13.2">
      <c r="A35" s="3" t="s">
        <v>26</v>
      </c>
    </row>
    <row r="36" spans="1:4" ht="13.2">
      <c r="A36" s="3" t="s">
        <v>27</v>
      </c>
    </row>
    <row r="37" spans="1:4" ht="13.2">
      <c r="A37" s="3" t="s">
        <v>28</v>
      </c>
    </row>
    <row r="38" spans="1:4" ht="13.2">
      <c r="A38" s="3" t="s">
        <v>29</v>
      </c>
    </row>
    <row r="39" spans="1:4" ht="13.8">
      <c r="A39" s="13" t="s">
        <v>30</v>
      </c>
      <c r="C39" s="14" t="str">
        <f>IF(LEN(A30)&gt;3,(MID(A30,3,1)),(MID(A30,1,1)))</f>
        <v>o</v>
      </c>
    </row>
    <row r="41" spans="1:4" ht="13.8">
      <c r="A41" s="10" t="s">
        <v>31</v>
      </c>
    </row>
    <row r="42" spans="1:4" ht="13.2">
      <c r="A42" s="8" t="s">
        <v>32</v>
      </c>
    </row>
    <row r="43" spans="1:4" ht="13.2">
      <c r="A43" s="15"/>
    </row>
    <row r="44" spans="1:4" ht="13.2">
      <c r="A44" s="15" t="s">
        <v>33</v>
      </c>
    </row>
    <row r="45" spans="1:4" ht="15.6">
      <c r="A45" s="85" t="s">
        <v>34</v>
      </c>
      <c r="B45" s="86"/>
      <c r="C45" s="84"/>
    </row>
    <row r="46" spans="1:4" ht="15.6">
      <c r="A46" s="16" t="s">
        <v>35</v>
      </c>
      <c r="B46" s="16" t="s">
        <v>36</v>
      </c>
      <c r="C46" s="16" t="s">
        <v>37</v>
      </c>
    </row>
    <row r="47" spans="1:4" ht="13.2">
      <c r="A47" s="6" t="s">
        <v>38</v>
      </c>
      <c r="B47" s="6" t="s">
        <v>39</v>
      </c>
      <c r="C47" s="6" t="s">
        <v>40</v>
      </c>
      <c r="D47" s="3" t="s">
        <v>41</v>
      </c>
    </row>
    <row r="48" spans="1:4" ht="13.2">
      <c r="A48" s="7">
        <f t="shared" ref="A48:C48" si="0">VLOOKUP(A47,$A$63:$B$88,2)</f>
        <v>1</v>
      </c>
      <c r="B48" s="7">
        <f t="shared" si="0"/>
        <v>2</v>
      </c>
      <c r="C48" s="7">
        <f t="shared" si="0"/>
        <v>3</v>
      </c>
      <c r="D48" s="3" t="s">
        <v>42</v>
      </c>
    </row>
    <row r="51" spans="1:6" ht="13.8">
      <c r="A51" s="10" t="s">
        <v>43</v>
      </c>
    </row>
    <row r="52" spans="1:6" ht="13.2">
      <c r="A52" s="15" t="s">
        <v>44</v>
      </c>
    </row>
    <row r="53" spans="1:6" ht="15.6">
      <c r="A53" s="85" t="s">
        <v>45</v>
      </c>
      <c r="B53" s="86"/>
      <c r="C53" s="84"/>
    </row>
    <row r="54" spans="1:6" ht="15.6">
      <c r="A54" s="16" t="s">
        <v>46</v>
      </c>
      <c r="B54" s="16" t="s">
        <v>47</v>
      </c>
      <c r="C54" s="16" t="s">
        <v>48</v>
      </c>
    </row>
    <row r="55" spans="1:6" ht="13.2">
      <c r="A55" s="4"/>
      <c r="B55" s="4"/>
      <c r="C55" s="4"/>
      <c r="D55" s="3" t="s">
        <v>49</v>
      </c>
    </row>
    <row r="56" spans="1:6" ht="13.2">
      <c r="D56" s="3" t="s">
        <v>50</v>
      </c>
    </row>
    <row r="62" spans="1:6" ht="13.2">
      <c r="A62" s="2" t="s">
        <v>51</v>
      </c>
    </row>
    <row r="63" spans="1:6" ht="13.8">
      <c r="A63" s="17" t="s">
        <v>38</v>
      </c>
      <c r="B63" s="18">
        <v>1</v>
      </c>
      <c r="C63" s="19"/>
      <c r="D63" s="19"/>
      <c r="E63" s="17" t="s">
        <v>38</v>
      </c>
      <c r="F63" s="18">
        <v>26</v>
      </c>
    </row>
    <row r="64" spans="1:6" ht="13.8">
      <c r="A64" s="17" t="s">
        <v>39</v>
      </c>
      <c r="B64" s="18">
        <v>2</v>
      </c>
      <c r="C64" s="19"/>
      <c r="D64" s="19"/>
      <c r="E64" s="17" t="s">
        <v>39</v>
      </c>
      <c r="F64" s="18">
        <v>25</v>
      </c>
    </row>
    <row r="65" spans="1:6" ht="13.8">
      <c r="A65" s="17" t="s">
        <v>40</v>
      </c>
      <c r="B65" s="18">
        <v>3</v>
      </c>
      <c r="C65" s="19"/>
      <c r="D65" s="19"/>
      <c r="E65" s="17" t="s">
        <v>40</v>
      </c>
      <c r="F65" s="18">
        <v>24</v>
      </c>
    </row>
    <row r="66" spans="1:6" ht="13.8">
      <c r="A66" s="17" t="s">
        <v>52</v>
      </c>
      <c r="B66" s="18">
        <v>4</v>
      </c>
      <c r="C66" s="19"/>
      <c r="D66" s="19"/>
      <c r="E66" s="17" t="s">
        <v>52</v>
      </c>
      <c r="F66" s="18">
        <v>23</v>
      </c>
    </row>
    <row r="67" spans="1:6" ht="13.8">
      <c r="A67" s="17" t="s">
        <v>53</v>
      </c>
      <c r="B67" s="18">
        <v>5</v>
      </c>
      <c r="C67" s="19"/>
      <c r="D67" s="19"/>
      <c r="E67" s="17" t="s">
        <v>53</v>
      </c>
      <c r="F67" s="18">
        <v>22</v>
      </c>
    </row>
    <row r="68" spans="1:6" ht="13.8">
      <c r="A68" s="17" t="s">
        <v>54</v>
      </c>
      <c r="B68" s="18">
        <v>6</v>
      </c>
      <c r="C68" s="19"/>
      <c r="D68" s="19"/>
      <c r="E68" s="17" t="s">
        <v>54</v>
      </c>
      <c r="F68" s="18">
        <v>21</v>
      </c>
    </row>
    <row r="69" spans="1:6" ht="13.8">
      <c r="A69" s="17" t="s">
        <v>55</v>
      </c>
      <c r="B69" s="18">
        <v>7</v>
      </c>
      <c r="C69" s="19"/>
      <c r="D69" s="19"/>
      <c r="E69" s="17" t="s">
        <v>55</v>
      </c>
      <c r="F69" s="18">
        <v>20</v>
      </c>
    </row>
    <row r="70" spans="1:6" ht="13.8">
      <c r="A70" s="17" t="s">
        <v>56</v>
      </c>
      <c r="B70" s="18">
        <v>8</v>
      </c>
      <c r="C70" s="19"/>
      <c r="D70" s="19"/>
      <c r="E70" s="17" t="s">
        <v>56</v>
      </c>
      <c r="F70" s="18">
        <v>19</v>
      </c>
    </row>
    <row r="71" spans="1:6" ht="13.8">
      <c r="A71" s="17" t="s">
        <v>57</v>
      </c>
      <c r="B71" s="18">
        <v>9</v>
      </c>
      <c r="C71" s="19"/>
      <c r="D71" s="19"/>
      <c r="E71" s="17" t="s">
        <v>57</v>
      </c>
      <c r="F71" s="18">
        <v>18</v>
      </c>
    </row>
    <row r="72" spans="1:6" ht="13.8">
      <c r="A72" s="17" t="s">
        <v>58</v>
      </c>
      <c r="B72" s="18">
        <v>10</v>
      </c>
      <c r="C72" s="19"/>
      <c r="D72" s="19"/>
      <c r="E72" s="17" t="s">
        <v>58</v>
      </c>
      <c r="F72" s="18">
        <v>17</v>
      </c>
    </row>
    <row r="73" spans="1:6" ht="13.8">
      <c r="A73" s="17" t="s">
        <v>59</v>
      </c>
      <c r="B73" s="18">
        <v>11</v>
      </c>
      <c r="C73" s="19"/>
      <c r="D73" s="19"/>
      <c r="E73" s="17" t="s">
        <v>59</v>
      </c>
      <c r="F73" s="18">
        <v>16</v>
      </c>
    </row>
    <row r="74" spans="1:6" ht="13.8">
      <c r="A74" s="17" t="s">
        <v>60</v>
      </c>
      <c r="B74" s="18">
        <v>12</v>
      </c>
      <c r="C74" s="19"/>
      <c r="D74" s="19"/>
      <c r="E74" s="17" t="s">
        <v>60</v>
      </c>
      <c r="F74" s="18">
        <v>15</v>
      </c>
    </row>
    <row r="75" spans="1:6" ht="13.8">
      <c r="A75" s="17" t="s">
        <v>61</v>
      </c>
      <c r="B75" s="18">
        <v>13</v>
      </c>
      <c r="C75" s="19"/>
      <c r="D75" s="19"/>
      <c r="E75" s="17" t="s">
        <v>61</v>
      </c>
      <c r="F75" s="18">
        <v>14</v>
      </c>
    </row>
    <row r="76" spans="1:6" ht="13.8">
      <c r="A76" s="17" t="s">
        <v>62</v>
      </c>
      <c r="B76" s="18">
        <v>14</v>
      </c>
      <c r="C76" s="19"/>
      <c r="D76" s="19"/>
      <c r="E76" s="17" t="s">
        <v>62</v>
      </c>
      <c r="F76" s="18">
        <v>13</v>
      </c>
    </row>
    <row r="77" spans="1:6" ht="13.8">
      <c r="A77" s="17" t="s">
        <v>63</v>
      </c>
      <c r="B77" s="18">
        <v>15</v>
      </c>
      <c r="C77" s="19"/>
      <c r="D77" s="19"/>
      <c r="E77" s="17" t="s">
        <v>63</v>
      </c>
      <c r="F77" s="18">
        <v>12</v>
      </c>
    </row>
    <row r="78" spans="1:6" ht="13.8">
      <c r="A78" s="17" t="s">
        <v>64</v>
      </c>
      <c r="B78" s="18">
        <v>16</v>
      </c>
      <c r="C78" s="19"/>
      <c r="D78" s="19"/>
      <c r="E78" s="17" t="s">
        <v>64</v>
      </c>
      <c r="F78" s="18">
        <v>11</v>
      </c>
    </row>
    <row r="79" spans="1:6" ht="13.8">
      <c r="A79" s="17" t="s">
        <v>39</v>
      </c>
      <c r="B79" s="18">
        <v>17</v>
      </c>
      <c r="C79" s="19"/>
      <c r="D79" s="19"/>
      <c r="E79" s="17" t="s">
        <v>39</v>
      </c>
      <c r="F79" s="18">
        <v>10</v>
      </c>
    </row>
    <row r="80" spans="1:6" ht="13.8">
      <c r="A80" s="17" t="s">
        <v>65</v>
      </c>
      <c r="B80" s="18">
        <v>18</v>
      </c>
      <c r="C80" s="19"/>
      <c r="D80" s="19"/>
      <c r="E80" s="17" t="s">
        <v>65</v>
      </c>
      <c r="F80" s="18">
        <v>9</v>
      </c>
    </row>
    <row r="81" spans="1:6" ht="13.8">
      <c r="A81" s="17" t="s">
        <v>66</v>
      </c>
      <c r="B81" s="18">
        <v>19</v>
      </c>
      <c r="C81" s="19"/>
      <c r="D81" s="19"/>
      <c r="E81" s="17" t="s">
        <v>66</v>
      </c>
      <c r="F81" s="18">
        <v>8</v>
      </c>
    </row>
    <row r="82" spans="1:6" ht="13.8">
      <c r="A82" s="17" t="s">
        <v>67</v>
      </c>
      <c r="B82" s="18">
        <v>20</v>
      </c>
      <c r="C82" s="19"/>
      <c r="D82" s="19"/>
      <c r="E82" s="17" t="s">
        <v>67</v>
      </c>
      <c r="F82" s="18">
        <v>7</v>
      </c>
    </row>
    <row r="83" spans="1:6" ht="13.8">
      <c r="A83" s="17" t="s">
        <v>68</v>
      </c>
      <c r="B83" s="18">
        <v>21</v>
      </c>
      <c r="C83" s="19"/>
      <c r="D83" s="19"/>
      <c r="E83" s="17" t="s">
        <v>68</v>
      </c>
      <c r="F83" s="18">
        <v>6</v>
      </c>
    </row>
    <row r="84" spans="1:6" ht="13.8">
      <c r="A84" s="17" t="s">
        <v>69</v>
      </c>
      <c r="B84" s="18">
        <v>22</v>
      </c>
      <c r="C84" s="19"/>
      <c r="D84" s="19"/>
      <c r="E84" s="17" t="s">
        <v>69</v>
      </c>
      <c r="F84" s="18">
        <v>5</v>
      </c>
    </row>
    <row r="85" spans="1:6" ht="13.8">
      <c r="A85" s="17" t="s">
        <v>70</v>
      </c>
      <c r="B85" s="18">
        <v>23</v>
      </c>
      <c r="C85" s="19"/>
      <c r="D85" s="19"/>
      <c r="E85" s="17" t="s">
        <v>70</v>
      </c>
      <c r="F85" s="18">
        <v>4</v>
      </c>
    </row>
    <row r="86" spans="1:6" ht="13.8">
      <c r="A86" s="17" t="s">
        <v>71</v>
      </c>
      <c r="B86" s="18">
        <v>24</v>
      </c>
      <c r="C86" s="19"/>
      <c r="D86" s="19"/>
      <c r="E86" s="17" t="s">
        <v>71</v>
      </c>
      <c r="F86" s="18">
        <v>3</v>
      </c>
    </row>
    <row r="87" spans="1:6" ht="13.8">
      <c r="A87" s="17" t="s">
        <v>72</v>
      </c>
      <c r="B87" s="18">
        <v>25</v>
      </c>
      <c r="C87" s="19"/>
      <c r="D87" s="19"/>
      <c r="E87" s="17" t="s">
        <v>72</v>
      </c>
      <c r="F87" s="18">
        <v>2</v>
      </c>
    </row>
    <row r="88" spans="1:6" ht="13.8">
      <c r="A88" s="17" t="s">
        <v>73</v>
      </c>
      <c r="B88" s="18">
        <v>26</v>
      </c>
      <c r="C88" s="19"/>
      <c r="D88" s="19"/>
      <c r="E88" s="17" t="s">
        <v>73</v>
      </c>
      <c r="F88" s="18">
        <v>1</v>
      </c>
    </row>
  </sheetData>
  <mergeCells count="3">
    <mergeCell ref="A30:B30"/>
    <mergeCell ref="A45:C45"/>
    <mergeCell ref="A53:C53"/>
  </mergeCells>
  <dataValidations count="1">
    <dataValidation type="decimal" allowBlank="1" showDropDown="1" showErrorMessage="1" sqref="A6:F6" xr:uid="{00000000-0002-0000-0000-000000000000}">
      <formula1>0</formula1>
      <formula2>9</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2:D27"/>
  <sheetViews>
    <sheetView workbookViewId="0"/>
  </sheetViews>
  <sheetFormatPr defaultColWidth="14.44140625" defaultRowHeight="15.75" customHeight="1"/>
  <sheetData>
    <row r="2" spans="1:4" ht="15.75" customHeight="1">
      <c r="A2" s="9" t="s">
        <v>74</v>
      </c>
    </row>
    <row r="4" spans="1:4">
      <c r="A4" s="3" t="s">
        <v>75</v>
      </c>
    </row>
    <row r="5" spans="1:4">
      <c r="A5" s="3" t="s">
        <v>76</v>
      </c>
      <c r="B5" s="3" t="s">
        <v>77</v>
      </c>
    </row>
    <row r="6" spans="1:4">
      <c r="A6" s="3" t="s">
        <v>78</v>
      </c>
      <c r="C6" s="3" t="s">
        <v>79</v>
      </c>
    </row>
    <row r="8" spans="1:4">
      <c r="A8" s="3" t="s">
        <v>80</v>
      </c>
    </row>
    <row r="9" spans="1:4">
      <c r="A9" s="3" t="s">
        <v>81</v>
      </c>
    </row>
    <row r="10" spans="1:4">
      <c r="A10" s="3" t="s">
        <v>82</v>
      </c>
    </row>
    <row r="11" spans="1:4">
      <c r="A11" s="3" t="s">
        <v>10</v>
      </c>
    </row>
    <row r="13" spans="1:4">
      <c r="A13" s="3" t="s">
        <v>83</v>
      </c>
      <c r="D13" s="3" t="s">
        <v>84</v>
      </c>
    </row>
    <row r="14" spans="1:4">
      <c r="A14" s="20">
        <f t="shared" ref="A14:A23" ca="1" si="0">RANDBETWEEN(0,10)</f>
        <v>4</v>
      </c>
      <c r="D14" s="7">
        <v>0</v>
      </c>
    </row>
    <row r="15" spans="1:4">
      <c r="A15" s="20">
        <f t="shared" ca="1" si="0"/>
        <v>8</v>
      </c>
      <c r="D15" s="7">
        <v>0</v>
      </c>
    </row>
    <row r="16" spans="1:4">
      <c r="A16" s="20">
        <f t="shared" ca="1" si="0"/>
        <v>9</v>
      </c>
      <c r="D16" s="7">
        <v>1</v>
      </c>
    </row>
    <row r="17" spans="1:4">
      <c r="A17" s="20">
        <f t="shared" ca="1" si="0"/>
        <v>0</v>
      </c>
      <c r="D17" s="7">
        <v>6</v>
      </c>
    </row>
    <row r="18" spans="1:4">
      <c r="A18" s="20">
        <f t="shared" ca="1" si="0"/>
        <v>8</v>
      </c>
      <c r="D18" s="7">
        <v>6</v>
      </c>
    </row>
    <row r="19" spans="1:4">
      <c r="A19" s="20">
        <f t="shared" ca="1" si="0"/>
        <v>2</v>
      </c>
      <c r="D19" s="7">
        <v>7</v>
      </c>
    </row>
    <row r="20" spans="1:4">
      <c r="A20" s="20">
        <f t="shared" ca="1" si="0"/>
        <v>5</v>
      </c>
      <c r="D20" s="7">
        <v>3</v>
      </c>
    </row>
    <row r="21" spans="1:4">
      <c r="A21" s="20">
        <f t="shared" ca="1" si="0"/>
        <v>3</v>
      </c>
      <c r="D21" s="7">
        <v>1</v>
      </c>
    </row>
    <row r="22" spans="1:4">
      <c r="A22" s="20">
        <f t="shared" ca="1" si="0"/>
        <v>3</v>
      </c>
      <c r="D22" s="7">
        <v>10</v>
      </c>
    </row>
    <row r="23" spans="1:4">
      <c r="A23" s="20">
        <f t="shared" ca="1" si="0"/>
        <v>5</v>
      </c>
      <c r="D23" s="7">
        <v>4</v>
      </c>
    </row>
    <row r="26" spans="1:4" ht="13.2">
      <c r="A26" s="3" t="s">
        <v>85</v>
      </c>
    </row>
    <row r="27" spans="1:4" ht="13.2">
      <c r="A27" s="20">
        <f ca="1">RAND()</f>
        <v>0.13325166651900799</v>
      </c>
      <c r="D27" s="7">
        <v>0.54926593803759804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N1019"/>
  <sheetViews>
    <sheetView topLeftCell="A13" workbookViewId="0">
      <selection activeCell="A23" sqref="A23"/>
    </sheetView>
  </sheetViews>
  <sheetFormatPr defaultColWidth="14.44140625" defaultRowHeight="15.75" customHeight="1"/>
  <cols>
    <col min="1" max="6" width="14.44140625" customWidth="1"/>
  </cols>
  <sheetData>
    <row r="1" spans="1:4" ht="15.75" customHeight="1">
      <c r="A1" s="9" t="s">
        <v>86</v>
      </c>
    </row>
    <row r="3" spans="1:4" ht="15.75" customHeight="1">
      <c r="A3" s="3" t="s">
        <v>87</v>
      </c>
    </row>
    <row r="4" spans="1:4" ht="15.75" customHeight="1">
      <c r="A4" s="3" t="s">
        <v>88</v>
      </c>
    </row>
    <row r="5" spans="1:4" ht="15.75" customHeight="1">
      <c r="A5" s="21"/>
      <c r="B5" s="21"/>
      <c r="C5" s="21"/>
      <c r="D5" s="21"/>
    </row>
    <row r="6" spans="1:4" ht="15.75" customHeight="1">
      <c r="A6" s="22" t="s">
        <v>89</v>
      </c>
      <c r="B6" s="21"/>
      <c r="C6" s="21"/>
      <c r="D6" s="21"/>
    </row>
    <row r="7" spans="1:4" ht="15.75" customHeight="1">
      <c r="A7" s="85" t="s">
        <v>90</v>
      </c>
      <c r="B7" s="86"/>
      <c r="C7" s="86"/>
      <c r="D7" s="84"/>
    </row>
    <row r="8" spans="1:4" ht="15.75" customHeight="1">
      <c r="A8" s="23"/>
      <c r="B8" s="87" t="s">
        <v>91</v>
      </c>
      <c r="C8" s="86"/>
      <c r="D8" s="84"/>
    </row>
    <row r="9" spans="1:4" ht="15.75" customHeight="1">
      <c r="A9" s="24" t="s">
        <v>92</v>
      </c>
      <c r="B9" s="24" t="s">
        <v>93</v>
      </c>
      <c r="C9" s="24" t="s">
        <v>94</v>
      </c>
      <c r="D9" s="24" t="s">
        <v>95</v>
      </c>
    </row>
    <row r="10" spans="1:4" ht="15.75" customHeight="1">
      <c r="A10" s="23" t="s">
        <v>96</v>
      </c>
      <c r="B10" s="25">
        <f t="shared" ref="B10:D10" si="0">B68</f>
        <v>6</v>
      </c>
      <c r="C10" s="25">
        <f t="shared" si="0"/>
        <v>31</v>
      </c>
      <c r="D10" s="25">
        <f t="shared" si="0"/>
        <v>0</v>
      </c>
    </row>
    <row r="11" spans="1:4" ht="15.75" customHeight="1">
      <c r="A11" s="23" t="s">
        <v>97</v>
      </c>
      <c r="B11" s="25">
        <f t="shared" ref="B11:D11" si="1">B69</f>
        <v>7</v>
      </c>
      <c r="C11" s="25">
        <f t="shared" si="1"/>
        <v>12</v>
      </c>
      <c r="D11" s="25">
        <f t="shared" si="1"/>
        <v>16</v>
      </c>
    </row>
    <row r="12" spans="1:4" ht="15.75" customHeight="1">
      <c r="A12" s="23" t="s">
        <v>98</v>
      </c>
      <c r="B12" s="25">
        <f t="shared" ref="B12:D12" si="2">B70</f>
        <v>7</v>
      </c>
      <c r="C12" s="25">
        <f t="shared" si="2"/>
        <v>0</v>
      </c>
      <c r="D12" s="25">
        <f t="shared" si="2"/>
        <v>14</v>
      </c>
    </row>
    <row r="13" spans="1:4" ht="15.75" customHeight="1">
      <c r="A13" s="23" t="s">
        <v>99</v>
      </c>
      <c r="B13" s="25">
        <f t="shared" ref="B13:D13" si="3">B71</f>
        <v>7</v>
      </c>
      <c r="C13" s="25">
        <f t="shared" si="3"/>
        <v>2</v>
      </c>
      <c r="D13" s="25">
        <f t="shared" si="3"/>
        <v>12</v>
      </c>
    </row>
    <row r="14" spans="1:4" ht="15.75" customHeight="1">
      <c r="A14" s="23" t="s">
        <v>100</v>
      </c>
      <c r="B14" s="25">
        <f t="shared" ref="B14:D14" si="4">B72</f>
        <v>5</v>
      </c>
      <c r="C14" s="25">
        <f t="shared" si="4"/>
        <v>3</v>
      </c>
      <c r="D14" s="25">
        <f t="shared" si="4"/>
        <v>12</v>
      </c>
    </row>
    <row r="15" spans="1:4" ht="15.75" customHeight="1">
      <c r="A15" s="23" t="s">
        <v>101</v>
      </c>
      <c r="B15" s="25">
        <f t="shared" ref="B15:D15" si="5">B73</f>
        <v>3</v>
      </c>
      <c r="C15" s="25">
        <f t="shared" si="5"/>
        <v>0</v>
      </c>
      <c r="D15" s="25">
        <f t="shared" si="5"/>
        <v>24</v>
      </c>
    </row>
    <row r="16" spans="1:4" ht="15.75" customHeight="1">
      <c r="A16" s="23" t="s">
        <v>102</v>
      </c>
      <c r="B16" s="25">
        <f t="shared" ref="B16:D16" si="6">B74</f>
        <v>2</v>
      </c>
      <c r="C16" s="25">
        <f t="shared" si="6"/>
        <v>0</v>
      </c>
      <c r="D16" s="25">
        <f t="shared" si="6"/>
        <v>36</v>
      </c>
    </row>
    <row r="17" spans="1:14" ht="15.75" customHeight="1">
      <c r="A17" s="23" t="s">
        <v>103</v>
      </c>
      <c r="B17" s="25">
        <f t="shared" ref="B17:D17" si="7">B75</f>
        <v>7</v>
      </c>
      <c r="C17" s="25">
        <f t="shared" si="7"/>
        <v>36</v>
      </c>
      <c r="D17" s="25">
        <f t="shared" si="7"/>
        <v>0</v>
      </c>
    </row>
    <row r="18" spans="1:14" ht="15.75" customHeight="1">
      <c r="A18" s="23" t="s">
        <v>104</v>
      </c>
      <c r="B18" s="25">
        <f t="shared" ref="B18:D18" si="8">B76</f>
        <v>7</v>
      </c>
      <c r="C18" s="25">
        <f t="shared" si="8"/>
        <v>2</v>
      </c>
      <c r="D18" s="25">
        <f t="shared" si="8"/>
        <v>211</v>
      </c>
      <c r="E18" s="26"/>
      <c r="F18" s="26"/>
    </row>
    <row r="19" spans="1:14" ht="15.75" customHeight="1">
      <c r="A19" s="19"/>
      <c r="B19" s="18"/>
      <c r="C19" s="18"/>
      <c r="D19" s="18"/>
      <c r="E19" s="26"/>
      <c r="F19" s="26"/>
    </row>
    <row r="20" spans="1:14" ht="15.75" customHeight="1">
      <c r="A20" s="27" t="s">
        <v>105</v>
      </c>
      <c r="B20" s="18"/>
      <c r="C20" s="18"/>
      <c r="D20" s="18"/>
      <c r="E20" s="26"/>
      <c r="F20" s="26"/>
    </row>
    <row r="21" spans="1:14" ht="15.75" customHeight="1">
      <c r="A21" s="19"/>
      <c r="B21" s="18"/>
      <c r="C21" s="18"/>
      <c r="D21" s="18"/>
      <c r="E21" s="26"/>
      <c r="F21" s="26"/>
    </row>
    <row r="22" spans="1:14" ht="15.75" customHeight="1">
      <c r="A22" s="28" t="s">
        <v>106</v>
      </c>
      <c r="B22" s="28" t="s">
        <v>107</v>
      </c>
      <c r="C22" s="28" t="s">
        <v>48</v>
      </c>
      <c r="D22" s="28" t="s">
        <v>35</v>
      </c>
      <c r="E22" s="28" t="s">
        <v>36</v>
      </c>
      <c r="F22" s="28" t="s">
        <v>37</v>
      </c>
    </row>
    <row r="23" spans="1:14" ht="15.75" customHeight="1">
      <c r="A23" s="29">
        <v>1</v>
      </c>
      <c r="B23" s="29">
        <v>4</v>
      </c>
      <c r="C23" s="29">
        <v>1986</v>
      </c>
      <c r="D23" s="29" t="s">
        <v>67</v>
      </c>
      <c r="E23" s="29" t="s">
        <v>72</v>
      </c>
      <c r="F23" s="29" t="s">
        <v>53</v>
      </c>
    </row>
    <row r="24" spans="1:14" ht="15.75" customHeight="1">
      <c r="D24" s="11">
        <f t="shared" ref="D24:E24" si="9">VLOOKUP(D23,$I$25:$J$50,2)</f>
        <v>20</v>
      </c>
      <c r="E24" s="11">
        <f t="shared" si="9"/>
        <v>25</v>
      </c>
      <c r="F24" s="11">
        <f>VLOOKUP(F23,$M$25:$N$50,2)</f>
        <v>22</v>
      </c>
      <c r="G24" s="3" t="s">
        <v>108</v>
      </c>
    </row>
    <row r="25" spans="1:14" ht="15.75" customHeight="1">
      <c r="I25" s="30" t="s">
        <v>38</v>
      </c>
      <c r="J25" s="11">
        <v>1</v>
      </c>
      <c r="M25" s="30" t="s">
        <v>38</v>
      </c>
      <c r="N25" s="11">
        <v>26</v>
      </c>
    </row>
    <row r="26" spans="1:14" ht="15.75" customHeight="1">
      <c r="I26" s="30" t="s">
        <v>39</v>
      </c>
      <c r="J26" s="11">
        <v>2</v>
      </c>
      <c r="M26" s="30" t="s">
        <v>39</v>
      </c>
      <c r="N26" s="11">
        <v>25</v>
      </c>
    </row>
    <row r="27" spans="1:14" ht="15.75" customHeight="1">
      <c r="I27" s="30" t="s">
        <v>40</v>
      </c>
      <c r="J27" s="11">
        <v>3</v>
      </c>
      <c r="M27" s="30" t="s">
        <v>40</v>
      </c>
      <c r="N27" s="11">
        <v>24</v>
      </c>
    </row>
    <row r="28" spans="1:14" ht="15.75" customHeight="1">
      <c r="I28" s="30" t="s">
        <v>52</v>
      </c>
      <c r="J28" s="11">
        <v>4</v>
      </c>
      <c r="M28" s="30" t="s">
        <v>52</v>
      </c>
      <c r="N28" s="11">
        <v>23</v>
      </c>
    </row>
    <row r="29" spans="1:14" ht="15.75" customHeight="1">
      <c r="A29" s="31" t="s">
        <v>109</v>
      </c>
      <c r="B29" s="32" t="s">
        <v>110</v>
      </c>
      <c r="C29" s="30"/>
      <c r="I29" s="30" t="s">
        <v>53</v>
      </c>
      <c r="J29" s="11">
        <v>5</v>
      </c>
      <c r="M29" s="30" t="s">
        <v>53</v>
      </c>
      <c r="N29" s="11">
        <v>22</v>
      </c>
    </row>
    <row r="30" spans="1:14" ht="15.75" customHeight="1">
      <c r="A30" s="33">
        <f t="shared" ref="A30:A39" ca="1" si="10">RANDBETWEEN(1, 6)</f>
        <v>1</v>
      </c>
      <c r="B30" s="30"/>
      <c r="C30" s="30"/>
      <c r="I30" s="30" t="s">
        <v>54</v>
      </c>
      <c r="J30" s="11">
        <v>6</v>
      </c>
      <c r="M30" s="30" t="s">
        <v>54</v>
      </c>
      <c r="N30" s="11">
        <v>21</v>
      </c>
    </row>
    <row r="31" spans="1:14" ht="15.75" customHeight="1">
      <c r="A31" s="33">
        <f t="shared" ca="1" si="10"/>
        <v>3</v>
      </c>
      <c r="B31" s="30"/>
      <c r="C31" s="30"/>
      <c r="I31" s="30" t="s">
        <v>55</v>
      </c>
      <c r="J31" s="11">
        <v>7</v>
      </c>
      <c r="M31" s="30" t="s">
        <v>55</v>
      </c>
      <c r="N31" s="11">
        <v>20</v>
      </c>
    </row>
    <row r="32" spans="1:14" ht="15.75" customHeight="1">
      <c r="A32" s="33">
        <f t="shared" ca="1" si="10"/>
        <v>2</v>
      </c>
      <c r="B32" s="30"/>
      <c r="C32" s="31" t="s">
        <v>111</v>
      </c>
      <c r="E32" s="34" t="s">
        <v>112</v>
      </c>
      <c r="F32" s="35" t="s">
        <v>113</v>
      </c>
      <c r="I32" s="30" t="s">
        <v>56</v>
      </c>
      <c r="J32" s="11">
        <v>8</v>
      </c>
      <c r="M32" s="30" t="s">
        <v>56</v>
      </c>
      <c r="N32" s="11">
        <v>19</v>
      </c>
    </row>
    <row r="33" spans="1:14" ht="15.75" customHeight="1">
      <c r="A33" s="33">
        <f t="shared" ca="1" si="10"/>
        <v>5</v>
      </c>
      <c r="B33" s="30"/>
      <c r="C33" s="33">
        <f ca="1">RAND()</f>
        <v>0.60684978117104105</v>
      </c>
      <c r="E33" s="35">
        <v>5</v>
      </c>
      <c r="F33" s="35">
        <v>0.23923717619370666</v>
      </c>
      <c r="I33" s="30" t="s">
        <v>57</v>
      </c>
      <c r="J33" s="11">
        <v>9</v>
      </c>
      <c r="M33" s="30" t="s">
        <v>57</v>
      </c>
      <c r="N33" s="11">
        <v>18</v>
      </c>
    </row>
    <row r="34" spans="1:14" ht="15.75" customHeight="1">
      <c r="A34" s="33">
        <f t="shared" ca="1" si="10"/>
        <v>4</v>
      </c>
      <c r="B34" s="30"/>
      <c r="C34" s="30"/>
      <c r="E34" s="35">
        <v>6</v>
      </c>
      <c r="I34" s="30" t="s">
        <v>58</v>
      </c>
      <c r="J34" s="11">
        <v>10</v>
      </c>
      <c r="M34" s="30" t="s">
        <v>58</v>
      </c>
      <c r="N34" s="11">
        <v>17</v>
      </c>
    </row>
    <row r="35" spans="1:14" ht="15.75" customHeight="1">
      <c r="A35" s="33">
        <f t="shared" ca="1" si="10"/>
        <v>3</v>
      </c>
      <c r="B35" s="30"/>
      <c r="C35" s="30"/>
      <c r="E35" s="35">
        <v>6</v>
      </c>
      <c r="I35" s="30" t="s">
        <v>59</v>
      </c>
      <c r="J35" s="11">
        <v>11</v>
      </c>
      <c r="M35" s="30" t="s">
        <v>59</v>
      </c>
      <c r="N35" s="11">
        <v>16</v>
      </c>
    </row>
    <row r="36" spans="1:14" ht="13.2">
      <c r="A36" s="33">
        <f t="shared" ca="1" si="10"/>
        <v>5</v>
      </c>
      <c r="B36" s="30"/>
      <c r="C36" s="30"/>
      <c r="E36" s="35">
        <v>6</v>
      </c>
      <c r="I36" s="30" t="s">
        <v>60</v>
      </c>
      <c r="J36" s="11">
        <v>12</v>
      </c>
      <c r="M36" s="30" t="s">
        <v>60</v>
      </c>
      <c r="N36" s="11">
        <v>15</v>
      </c>
    </row>
    <row r="37" spans="1:14" ht="13.2">
      <c r="A37" s="33">
        <f t="shared" ca="1" si="10"/>
        <v>3</v>
      </c>
      <c r="B37" s="30"/>
      <c r="C37" s="30"/>
      <c r="E37" s="35">
        <v>4</v>
      </c>
      <c r="I37" s="30" t="s">
        <v>61</v>
      </c>
      <c r="J37" s="11">
        <v>13</v>
      </c>
      <c r="M37" s="30" t="s">
        <v>61</v>
      </c>
      <c r="N37" s="11">
        <v>14</v>
      </c>
    </row>
    <row r="38" spans="1:14" ht="13.2">
      <c r="A38" s="33">
        <f t="shared" ca="1" si="10"/>
        <v>6</v>
      </c>
      <c r="B38" s="30"/>
      <c r="C38" s="30"/>
      <c r="E38" s="35">
        <v>2</v>
      </c>
      <c r="I38" s="30" t="s">
        <v>62</v>
      </c>
      <c r="J38" s="11">
        <v>14</v>
      </c>
      <c r="M38" s="30" t="s">
        <v>62</v>
      </c>
      <c r="N38" s="11">
        <v>13</v>
      </c>
    </row>
    <row r="39" spans="1:14" ht="13.2">
      <c r="A39" s="33">
        <f t="shared" ca="1" si="10"/>
        <v>4</v>
      </c>
      <c r="B39" s="30"/>
      <c r="C39" s="30"/>
      <c r="E39" s="35">
        <v>1</v>
      </c>
      <c r="I39" s="30" t="s">
        <v>63</v>
      </c>
      <c r="J39" s="11">
        <v>15</v>
      </c>
      <c r="M39" s="30" t="s">
        <v>63</v>
      </c>
      <c r="N39" s="11">
        <v>12</v>
      </c>
    </row>
    <row r="40" spans="1:14" ht="13.2">
      <c r="E40" s="35">
        <v>6</v>
      </c>
      <c r="I40" s="30" t="s">
        <v>64</v>
      </c>
      <c r="J40" s="11">
        <v>16</v>
      </c>
      <c r="M40" s="30" t="s">
        <v>64</v>
      </c>
      <c r="N40" s="11">
        <v>11</v>
      </c>
    </row>
    <row r="41" spans="1:14" ht="13.2">
      <c r="E41" s="35">
        <v>6</v>
      </c>
      <c r="I41" s="30" t="s">
        <v>39</v>
      </c>
      <c r="J41" s="11">
        <v>17</v>
      </c>
      <c r="M41" s="30" t="s">
        <v>39</v>
      </c>
      <c r="N41" s="11">
        <v>10</v>
      </c>
    </row>
    <row r="42" spans="1:14" ht="13.2">
      <c r="E42" s="35">
        <v>6</v>
      </c>
      <c r="I42" s="30" t="s">
        <v>65</v>
      </c>
      <c r="J42" s="11">
        <v>18</v>
      </c>
      <c r="M42" s="30" t="s">
        <v>65</v>
      </c>
      <c r="N42" s="11">
        <v>9</v>
      </c>
    </row>
    <row r="43" spans="1:14" ht="13.2">
      <c r="I43" s="30" t="s">
        <v>66</v>
      </c>
      <c r="J43" s="11">
        <v>19</v>
      </c>
      <c r="M43" s="30" t="s">
        <v>66</v>
      </c>
      <c r="N43" s="11">
        <v>8</v>
      </c>
    </row>
    <row r="44" spans="1:14" ht="13.2">
      <c r="I44" s="30" t="s">
        <v>67</v>
      </c>
      <c r="J44" s="11">
        <v>20</v>
      </c>
      <c r="M44" s="30" t="s">
        <v>67</v>
      </c>
      <c r="N44" s="11">
        <v>7</v>
      </c>
    </row>
    <row r="45" spans="1:14" ht="13.2">
      <c r="I45" s="30" t="s">
        <v>68</v>
      </c>
      <c r="J45" s="11">
        <v>21</v>
      </c>
      <c r="M45" s="30" t="s">
        <v>68</v>
      </c>
      <c r="N45" s="11">
        <v>6</v>
      </c>
    </row>
    <row r="46" spans="1:14" ht="13.2">
      <c r="I46" s="30" t="s">
        <v>69</v>
      </c>
      <c r="J46" s="11">
        <v>22</v>
      </c>
      <c r="M46" s="30" t="s">
        <v>69</v>
      </c>
      <c r="N46" s="11">
        <v>5</v>
      </c>
    </row>
    <row r="47" spans="1:14" ht="13.2">
      <c r="I47" s="30" t="s">
        <v>70</v>
      </c>
      <c r="J47" s="11">
        <v>23</v>
      </c>
      <c r="M47" s="30" t="s">
        <v>70</v>
      </c>
      <c r="N47" s="11">
        <v>4</v>
      </c>
    </row>
    <row r="48" spans="1:14" ht="13.2">
      <c r="I48" s="30" t="s">
        <v>71</v>
      </c>
      <c r="J48" s="11">
        <v>24</v>
      </c>
      <c r="M48" s="30" t="s">
        <v>71</v>
      </c>
      <c r="N48" s="11">
        <v>3</v>
      </c>
    </row>
    <row r="49" spans="1:14" ht="13.2">
      <c r="I49" s="30" t="s">
        <v>72</v>
      </c>
      <c r="J49" s="11">
        <v>25</v>
      </c>
      <c r="M49" s="30" t="s">
        <v>72</v>
      </c>
      <c r="N49" s="11">
        <v>2</v>
      </c>
    </row>
    <row r="50" spans="1:14" ht="15.75" customHeight="1">
      <c r="I50" s="30" t="s">
        <v>73</v>
      </c>
      <c r="J50" s="11">
        <v>26</v>
      </c>
      <c r="M50" s="30" t="s">
        <v>73</v>
      </c>
      <c r="N50" s="11">
        <v>1</v>
      </c>
    </row>
    <row r="51" spans="1:14" ht="13.2">
      <c r="A51" s="32"/>
    </row>
    <row r="54" spans="1:14" ht="15.75" customHeight="1">
      <c r="A54" s="36" t="s">
        <v>90</v>
      </c>
      <c r="D54" s="36"/>
      <c r="G54" s="30"/>
      <c r="H54" s="30"/>
      <c r="I54" s="30"/>
      <c r="J54" s="30"/>
    </row>
    <row r="55" spans="1:14" ht="15.6">
      <c r="A55" s="37" t="s">
        <v>92</v>
      </c>
      <c r="B55" s="37" t="s">
        <v>93</v>
      </c>
      <c r="C55" s="37" t="s">
        <v>94</v>
      </c>
      <c r="D55" s="37" t="s">
        <v>95</v>
      </c>
      <c r="E55" s="32"/>
      <c r="F55" s="38" t="s">
        <v>114</v>
      </c>
      <c r="G55" s="30"/>
      <c r="H55" s="30"/>
      <c r="I55" s="30"/>
      <c r="J55" s="30"/>
    </row>
    <row r="56" spans="1:14" ht="13.2">
      <c r="A56" s="3" t="s">
        <v>96</v>
      </c>
      <c r="B56" s="11">
        <f t="shared" ref="B56:B64" si="11">(E33+$A$23)</f>
        <v>6</v>
      </c>
      <c r="C56" s="11">
        <f>($F$24/$B$23)+(E33*5)</f>
        <v>30.5</v>
      </c>
      <c r="D56" s="11">
        <f>($D$24*10)*(E33/100)+A23</f>
        <v>11</v>
      </c>
      <c r="E56" s="39"/>
      <c r="F56" s="3" t="s">
        <v>115</v>
      </c>
      <c r="G56" s="30"/>
      <c r="H56" s="30"/>
      <c r="I56" s="30"/>
      <c r="J56" s="30"/>
    </row>
    <row r="57" spans="1:14" ht="13.2">
      <c r="A57" s="3" t="s">
        <v>97</v>
      </c>
      <c r="B57" s="11">
        <f t="shared" si="11"/>
        <v>7</v>
      </c>
      <c r="C57" s="11">
        <f>($F$24/$B$23)+(E34)</f>
        <v>11.5</v>
      </c>
      <c r="D57" s="11">
        <f>($D$24*10)*(E34/100)+B23</f>
        <v>16</v>
      </c>
      <c r="E57" s="39"/>
      <c r="G57" s="40" t="s">
        <v>116</v>
      </c>
      <c r="H57" s="30"/>
      <c r="I57" s="30"/>
      <c r="J57" s="30"/>
    </row>
    <row r="58" spans="1:14" ht="13.2">
      <c r="A58" s="3" t="s">
        <v>98</v>
      </c>
      <c r="B58" s="11">
        <f t="shared" si="11"/>
        <v>7</v>
      </c>
      <c r="C58" s="3">
        <v>0</v>
      </c>
      <c r="D58" s="11">
        <f>($D$24*10)*(E35/100)+(C23/1000)</f>
        <v>13.986000000000001</v>
      </c>
      <c r="E58" s="39"/>
      <c r="F58" s="3" t="s">
        <v>117</v>
      </c>
      <c r="G58" s="30"/>
      <c r="H58" s="30"/>
      <c r="I58" s="30"/>
      <c r="J58" s="30"/>
    </row>
    <row r="59" spans="1:14" ht="13.2">
      <c r="A59" s="3" t="s">
        <v>99</v>
      </c>
      <c r="B59" s="11">
        <f t="shared" si="11"/>
        <v>7</v>
      </c>
      <c r="C59" s="11">
        <f>($F$24/$B$23)/10</f>
        <v>0.55000000000000004</v>
      </c>
      <c r="D59" s="11">
        <f>($D$24*10)*(E36/100)+(A23/10)</f>
        <v>12.1</v>
      </c>
      <c r="E59" s="39"/>
      <c r="G59" s="30"/>
      <c r="H59" s="30"/>
      <c r="I59" s="30"/>
      <c r="J59" s="30"/>
    </row>
    <row r="60" spans="1:14" ht="13.2">
      <c r="A60" s="3" t="s">
        <v>100</v>
      </c>
      <c r="B60" s="11">
        <f t="shared" si="11"/>
        <v>5</v>
      </c>
      <c r="C60" s="11">
        <f>($F$24/$B$23)/7</f>
        <v>0.7857142857142857</v>
      </c>
      <c r="D60" s="11">
        <f>($D$24*10)*(E37/100)+B23</f>
        <v>12</v>
      </c>
      <c r="E60" s="39"/>
      <c r="G60" s="30"/>
      <c r="H60" s="30"/>
      <c r="I60" s="30"/>
      <c r="J60" s="30"/>
    </row>
    <row r="61" spans="1:14" ht="13.2">
      <c r="A61" s="3" t="s">
        <v>101</v>
      </c>
      <c r="B61" s="11">
        <f t="shared" si="11"/>
        <v>3</v>
      </c>
      <c r="C61" s="3">
        <v>0</v>
      </c>
      <c r="D61" s="11">
        <f>($D$24*10)*(E38/100)+(C23/100)</f>
        <v>23.86</v>
      </c>
      <c r="E61" s="39"/>
      <c r="G61" s="30"/>
      <c r="H61" s="30"/>
      <c r="I61" s="30"/>
      <c r="J61" s="30"/>
    </row>
    <row r="62" spans="1:14" ht="13.2">
      <c r="A62" s="3" t="s">
        <v>102</v>
      </c>
      <c r="B62" s="11">
        <f t="shared" si="11"/>
        <v>2</v>
      </c>
      <c r="C62" s="3">
        <v>0</v>
      </c>
      <c r="D62" s="11">
        <f>($D$24*10)*(E39/100)+A23</f>
        <v>3</v>
      </c>
      <c r="E62" s="39"/>
      <c r="G62" s="30"/>
      <c r="H62" s="30"/>
      <c r="I62" s="30"/>
      <c r="J62" s="30"/>
    </row>
    <row r="63" spans="1:14" ht="13.2">
      <c r="A63" s="3" t="s">
        <v>118</v>
      </c>
      <c r="B63" s="11">
        <f t="shared" si="11"/>
        <v>7</v>
      </c>
      <c r="C63" s="11">
        <f>($F$24/$B$23)+(E40*5)</f>
        <v>35.5</v>
      </c>
      <c r="D63" s="11">
        <f>($D$24*10)*(E40/100)+B23</f>
        <v>16</v>
      </c>
      <c r="E63" s="39"/>
      <c r="G63" s="30"/>
      <c r="H63" s="30"/>
      <c r="I63" s="30"/>
      <c r="J63" s="30"/>
    </row>
    <row r="64" spans="1:14" ht="13.2">
      <c r="A64" s="3" t="s">
        <v>104</v>
      </c>
      <c r="B64" s="11">
        <f t="shared" si="11"/>
        <v>7</v>
      </c>
      <c r="C64" s="11">
        <f>($F$24/$B$23)/3</f>
        <v>1.8333333333333333</v>
      </c>
      <c r="D64" s="11">
        <f>($D$24*10)*(E41/100)+(C23/10)</f>
        <v>210.6</v>
      </c>
      <c r="E64" s="39"/>
      <c r="G64" s="30"/>
      <c r="H64" s="30"/>
      <c r="I64" s="30"/>
      <c r="J64" s="30"/>
    </row>
    <row r="65" spans="1:11" ht="13.2">
      <c r="A65" s="39"/>
      <c r="B65" s="39"/>
      <c r="D65" s="39"/>
      <c r="E65" s="39"/>
      <c r="G65" s="30"/>
      <c r="H65" s="30"/>
      <c r="I65" s="30"/>
      <c r="J65" s="30"/>
    </row>
    <row r="66" spans="1:11" ht="15.75" customHeight="1">
      <c r="E66" s="39"/>
      <c r="G66" s="30"/>
      <c r="H66" s="30"/>
      <c r="I66" s="30"/>
      <c r="J66" s="30"/>
    </row>
    <row r="67" spans="1:11" ht="15.6">
      <c r="A67" s="37" t="s">
        <v>92</v>
      </c>
      <c r="B67" s="37" t="s">
        <v>93</v>
      </c>
      <c r="C67" s="37" t="s">
        <v>94</v>
      </c>
      <c r="D67" s="37" t="s">
        <v>95</v>
      </c>
    </row>
    <row r="68" spans="1:11" ht="13.2">
      <c r="A68" s="3" t="s">
        <v>96</v>
      </c>
      <c r="B68" s="11">
        <f t="shared" ref="B68:B76" si="12">B56</f>
        <v>6</v>
      </c>
      <c r="C68" s="11">
        <f t="shared" ref="C68:C69" si="13">ROUND(IF(C56&gt;1,C56,2),0)</f>
        <v>31</v>
      </c>
      <c r="D68" s="3">
        <v>0</v>
      </c>
      <c r="F68" s="3" t="s">
        <v>119</v>
      </c>
    </row>
    <row r="69" spans="1:11" ht="15.75" customHeight="1">
      <c r="A69" s="3" t="s">
        <v>97</v>
      </c>
      <c r="B69" s="11">
        <f t="shared" si="12"/>
        <v>7</v>
      </c>
      <c r="C69" s="11">
        <f t="shared" si="13"/>
        <v>12</v>
      </c>
      <c r="D69" s="11">
        <f t="shared" ref="D69:D74" si="14">ROUND(IF(D57&lt;10,D57*12,D57),0)</f>
        <v>16</v>
      </c>
      <c r="E69" s="30"/>
      <c r="F69" s="40" t="s">
        <v>120</v>
      </c>
      <c r="G69" s="30"/>
      <c r="H69" s="30"/>
    </row>
    <row r="70" spans="1:11" ht="15.75" customHeight="1">
      <c r="A70" s="3" t="s">
        <v>98</v>
      </c>
      <c r="B70" s="11">
        <f t="shared" si="12"/>
        <v>7</v>
      </c>
      <c r="C70" s="3">
        <v>0</v>
      </c>
      <c r="D70" s="11">
        <f t="shared" si="14"/>
        <v>14</v>
      </c>
      <c r="E70" s="30"/>
      <c r="F70" s="30"/>
      <c r="G70" s="30"/>
      <c r="H70" s="30"/>
    </row>
    <row r="71" spans="1:11" ht="15.75" customHeight="1">
      <c r="A71" s="3" t="s">
        <v>99</v>
      </c>
      <c r="B71" s="11">
        <f t="shared" si="12"/>
        <v>7</v>
      </c>
      <c r="C71" s="11">
        <f>ROUND(IF(C59&gt;1,C59,2),0)</f>
        <v>2</v>
      </c>
      <c r="D71" s="11">
        <f t="shared" si="14"/>
        <v>12</v>
      </c>
      <c r="E71" s="30"/>
      <c r="F71" s="30"/>
      <c r="G71" s="30"/>
      <c r="H71" s="30"/>
    </row>
    <row r="72" spans="1:11" ht="15.75" customHeight="1">
      <c r="A72" s="3" t="s">
        <v>100</v>
      </c>
      <c r="B72" s="11">
        <f t="shared" si="12"/>
        <v>5</v>
      </c>
      <c r="C72" s="11">
        <f>ROUND(IF(C60&gt;1,C60,3),0)</f>
        <v>3</v>
      </c>
      <c r="D72" s="11">
        <f t="shared" si="14"/>
        <v>12</v>
      </c>
      <c r="E72" s="30"/>
      <c r="F72" s="30"/>
      <c r="G72" s="30"/>
      <c r="H72" s="30"/>
    </row>
    <row r="73" spans="1:11" ht="15.75" customHeight="1">
      <c r="A73" s="3" t="s">
        <v>101</v>
      </c>
      <c r="B73" s="11">
        <f t="shared" si="12"/>
        <v>3</v>
      </c>
      <c r="C73" s="3">
        <v>0</v>
      </c>
      <c r="D73" s="11">
        <f t="shared" si="14"/>
        <v>24</v>
      </c>
      <c r="E73" s="30"/>
      <c r="F73" s="30"/>
      <c r="G73" s="30"/>
      <c r="H73" s="30"/>
    </row>
    <row r="74" spans="1:11" ht="15.75" customHeight="1">
      <c r="A74" s="3" t="s">
        <v>102</v>
      </c>
      <c r="B74" s="11">
        <f t="shared" si="12"/>
        <v>2</v>
      </c>
      <c r="C74" s="3">
        <v>0</v>
      </c>
      <c r="D74" s="11">
        <f t="shared" si="14"/>
        <v>36</v>
      </c>
      <c r="E74" s="30"/>
      <c r="F74" s="30"/>
      <c r="G74" s="30"/>
      <c r="H74" s="30"/>
      <c r="K74" s="30"/>
    </row>
    <row r="75" spans="1:11" ht="15.75" customHeight="1">
      <c r="A75" s="3" t="s">
        <v>118</v>
      </c>
      <c r="B75" s="11">
        <f t="shared" si="12"/>
        <v>7</v>
      </c>
      <c r="C75" s="11">
        <f>ROUND(IF(C63&gt;1,C63,9),0)</f>
        <v>36</v>
      </c>
      <c r="D75" s="3">
        <v>0</v>
      </c>
      <c r="E75" s="30"/>
      <c r="F75" s="30"/>
      <c r="G75" s="30"/>
      <c r="H75" s="30"/>
    </row>
    <row r="76" spans="1:11" ht="15.75" customHeight="1">
      <c r="A76" s="3" t="s">
        <v>104</v>
      </c>
      <c r="B76" s="11">
        <f t="shared" si="12"/>
        <v>7</v>
      </c>
      <c r="C76" s="11">
        <f>ROUND(IF(C64&gt;1,C64,5),0)</f>
        <v>2</v>
      </c>
      <c r="D76" s="11">
        <f>ROUND(IF(D64&lt;10,D64*12,D64),0)</f>
        <v>211</v>
      </c>
      <c r="E76" s="30"/>
      <c r="F76" s="30"/>
      <c r="G76" s="30"/>
      <c r="H76" s="30"/>
    </row>
    <row r="77" spans="1:11" ht="15.75" customHeight="1">
      <c r="A77" s="30"/>
      <c r="B77" s="30"/>
      <c r="C77" s="30"/>
      <c r="D77" s="30"/>
      <c r="E77" s="30"/>
      <c r="F77" s="30"/>
      <c r="G77" s="30"/>
      <c r="H77" s="30"/>
    </row>
    <row r="78" spans="1:11" ht="15.75" customHeight="1">
      <c r="A78" s="30"/>
      <c r="B78" s="30"/>
      <c r="C78" s="30"/>
      <c r="D78" s="30"/>
      <c r="E78" s="30"/>
      <c r="F78" s="30"/>
      <c r="G78" s="30"/>
      <c r="H78" s="30"/>
    </row>
    <row r="79" spans="1:11" ht="15.75" customHeight="1">
      <c r="A79" s="30"/>
      <c r="B79" s="30"/>
      <c r="C79" s="30"/>
      <c r="D79" s="30"/>
      <c r="E79" s="30"/>
      <c r="F79" s="30"/>
      <c r="G79" s="30"/>
      <c r="H79" s="30"/>
    </row>
    <row r="80" spans="1:11" ht="15.75" customHeight="1">
      <c r="A80" s="37"/>
      <c r="B80" s="30"/>
      <c r="C80" s="30"/>
      <c r="D80" s="30"/>
      <c r="E80" s="30"/>
      <c r="F80" s="30"/>
      <c r="G80" s="30"/>
      <c r="H80" s="30"/>
    </row>
    <row r="81" spans="2:8" ht="15.75" customHeight="1">
      <c r="B81" s="30"/>
      <c r="C81" s="30"/>
      <c r="D81" s="30"/>
      <c r="E81" s="30"/>
      <c r="F81" s="30"/>
      <c r="G81" s="30"/>
      <c r="H81" s="30"/>
    </row>
    <row r="82" spans="2:8" ht="15.75" customHeight="1">
      <c r="B82" s="30"/>
      <c r="C82" s="30"/>
      <c r="D82" s="30"/>
      <c r="E82" s="30"/>
      <c r="F82" s="30"/>
      <c r="G82" s="30"/>
      <c r="H82" s="30"/>
    </row>
    <row r="83" spans="2:8" ht="15.75" customHeight="1">
      <c r="B83" s="30"/>
      <c r="C83" s="30"/>
      <c r="D83" s="30"/>
      <c r="E83" s="30"/>
      <c r="F83" s="30"/>
      <c r="G83" s="30"/>
      <c r="H83" s="30"/>
    </row>
    <row r="84" spans="2:8" ht="13.2"/>
    <row r="85" spans="2:8" ht="13.2"/>
    <row r="86" spans="2:8" ht="13.2"/>
    <row r="87" spans="2:8" ht="13.2"/>
    <row r="88" spans="2:8" ht="13.2"/>
    <row r="89" spans="2:8" ht="13.2"/>
    <row r="90" spans="2:8" ht="13.2"/>
    <row r="91" spans="2:8" ht="13.2"/>
    <row r="92" spans="2:8" ht="13.2"/>
    <row r="93" spans="2:8" ht="13.2"/>
    <row r="94" spans="2:8" ht="13.2"/>
    <row r="95" spans="2:8" ht="13.2"/>
    <row r="96" spans="2:8" ht="13.2"/>
    <row r="97" ht="13.2"/>
    <row r="98" ht="13.2"/>
    <row r="99" ht="13.2"/>
    <row r="100" ht="13.2"/>
    <row r="101" ht="13.2"/>
    <row r="102" ht="13.2"/>
    <row r="103" ht="13.2"/>
    <row r="104" ht="13.2"/>
    <row r="105" ht="13.2"/>
    <row r="106" ht="13.2"/>
    <row r="107" ht="13.2"/>
    <row r="108" ht="13.2"/>
    <row r="109" ht="13.2"/>
    <row r="110" ht="13.2"/>
    <row r="111" ht="13.2"/>
    <row r="112" ht="13.2"/>
    <row r="113" ht="13.2"/>
    <row r="114" ht="13.2"/>
    <row r="115" ht="13.2"/>
    <row r="116" ht="13.2"/>
    <row r="117" ht="13.2"/>
    <row r="118" ht="13.2"/>
    <row r="119" ht="13.2"/>
    <row r="120" ht="13.2"/>
    <row r="121" ht="13.2"/>
    <row r="122" ht="13.2"/>
    <row r="123" ht="13.2"/>
    <row r="124" ht="13.2"/>
    <row r="125" ht="13.2"/>
    <row r="126" ht="13.2"/>
    <row r="127" ht="13.2"/>
    <row r="128" ht="13.2"/>
    <row r="129" ht="13.2"/>
    <row r="130" ht="13.2"/>
    <row r="131" ht="13.2"/>
    <row r="132" ht="13.2"/>
    <row r="133" ht="13.2"/>
    <row r="134" ht="13.2"/>
    <row r="135" ht="13.2"/>
    <row r="136" ht="13.2"/>
    <row r="137" ht="13.2"/>
    <row r="138" ht="13.2"/>
    <row r="139" ht="13.2"/>
    <row r="140" ht="13.2"/>
    <row r="141" ht="13.2"/>
    <row r="142" ht="13.2"/>
    <row r="143" ht="13.2"/>
    <row r="144" ht="13.2"/>
    <row r="145" ht="13.2"/>
    <row r="146" ht="13.2"/>
    <row r="147" ht="13.2"/>
    <row r="148" ht="13.2"/>
    <row r="149" ht="13.2"/>
    <row r="150" ht="13.2"/>
    <row r="151" ht="13.2"/>
    <row r="152" ht="13.2"/>
    <row r="153" ht="13.2"/>
    <row r="154" ht="13.2"/>
    <row r="155" ht="13.2"/>
    <row r="156" ht="13.2"/>
    <row r="157" ht="13.2"/>
    <row r="158" ht="13.2"/>
    <row r="159" ht="13.2"/>
    <row r="160" ht="13.2"/>
    <row r="161" ht="13.2"/>
    <row r="162" ht="13.2"/>
    <row r="163" ht="13.2"/>
    <row r="164" ht="13.2"/>
    <row r="165" ht="13.2"/>
    <row r="166" ht="13.2"/>
    <row r="167" ht="13.2"/>
    <row r="168" ht="13.2"/>
    <row r="169" ht="13.2"/>
    <row r="170" ht="13.2"/>
    <row r="171" ht="13.2"/>
    <row r="172" ht="13.2"/>
    <row r="173" ht="13.2"/>
    <row r="174" ht="13.2"/>
    <row r="175" ht="13.2"/>
    <row r="176" ht="13.2"/>
    <row r="177" ht="13.2"/>
    <row r="178" ht="13.2"/>
    <row r="179" ht="13.2"/>
    <row r="180" ht="13.2"/>
    <row r="181" ht="13.2"/>
    <row r="182" ht="13.2"/>
    <row r="183" ht="13.2"/>
    <row r="184" ht="13.2"/>
    <row r="185" ht="13.2"/>
    <row r="186" ht="13.2"/>
    <row r="187" ht="13.2"/>
    <row r="188" ht="13.2"/>
    <row r="189" ht="13.2"/>
    <row r="190" ht="13.2"/>
    <row r="191" ht="13.2"/>
    <row r="192" ht="13.2"/>
    <row r="193" ht="13.2"/>
    <row r="194" ht="13.2"/>
    <row r="195" ht="13.2"/>
    <row r="196" ht="13.2"/>
    <row r="197" ht="13.2"/>
    <row r="198" ht="13.2"/>
    <row r="199" ht="13.2"/>
    <row r="200" ht="13.2"/>
    <row r="201" ht="13.2"/>
    <row r="202" ht="13.2"/>
    <row r="203" ht="13.2"/>
    <row r="204" ht="13.2"/>
    <row r="205" ht="13.2"/>
    <row r="206" ht="13.2"/>
    <row r="207" ht="13.2"/>
    <row r="208" ht="13.2"/>
    <row r="209" ht="13.2"/>
    <row r="210" ht="13.2"/>
    <row r="211" ht="13.2"/>
    <row r="212" ht="13.2"/>
    <row r="213" ht="13.2"/>
    <row r="214" ht="13.2"/>
    <row r="215" ht="13.2"/>
    <row r="216" ht="13.2"/>
    <row r="217" ht="13.2"/>
    <row r="218" ht="13.2"/>
    <row r="219" ht="13.2"/>
    <row r="220" ht="13.2"/>
    <row r="221" ht="13.2"/>
    <row r="222" ht="13.2"/>
    <row r="223" ht="13.2"/>
    <row r="224" ht="13.2"/>
    <row r="225" ht="13.2"/>
    <row r="226" ht="13.2"/>
    <row r="227" ht="13.2"/>
    <row r="228" ht="13.2"/>
    <row r="229" ht="13.2"/>
    <row r="230" ht="13.2"/>
    <row r="231" ht="13.2"/>
    <row r="232" ht="13.2"/>
    <row r="233" ht="13.2"/>
    <row r="234" ht="13.2"/>
    <row r="235" ht="13.2"/>
    <row r="236" ht="13.2"/>
    <row r="237" ht="13.2"/>
    <row r="238" ht="13.2"/>
    <row r="239" ht="13.2"/>
    <row r="240" ht="13.2"/>
    <row r="241" ht="13.2"/>
    <row r="242" ht="13.2"/>
    <row r="243" ht="13.2"/>
    <row r="244" ht="13.2"/>
    <row r="245" ht="13.2"/>
    <row r="246" ht="13.2"/>
    <row r="247" ht="13.2"/>
    <row r="248" ht="13.2"/>
    <row r="249" ht="13.2"/>
    <row r="250" ht="13.2"/>
    <row r="251" ht="13.2"/>
    <row r="252" ht="13.2"/>
    <row r="253" ht="13.2"/>
    <row r="254" ht="13.2"/>
    <row r="255" ht="13.2"/>
    <row r="256" ht="13.2"/>
    <row r="257" ht="13.2"/>
    <row r="258" ht="13.2"/>
    <row r="259" ht="13.2"/>
    <row r="260" ht="13.2"/>
    <row r="261" ht="13.2"/>
    <row r="262" ht="13.2"/>
    <row r="263" ht="13.2"/>
    <row r="264" ht="13.2"/>
    <row r="265" ht="13.2"/>
    <row r="266" ht="13.2"/>
    <row r="267" ht="13.2"/>
    <row r="268" ht="13.2"/>
    <row r="269" ht="13.2"/>
    <row r="270" ht="13.2"/>
    <row r="271" ht="13.2"/>
    <row r="272" ht="13.2"/>
    <row r="273" ht="13.2"/>
    <row r="274" ht="13.2"/>
    <row r="275" ht="13.2"/>
    <row r="276" ht="13.2"/>
    <row r="277" ht="13.2"/>
    <row r="278" ht="13.2"/>
    <row r="279" ht="13.2"/>
    <row r="280" ht="13.2"/>
    <row r="281" ht="13.2"/>
    <row r="282" ht="13.2"/>
    <row r="283" ht="13.2"/>
    <row r="284" ht="13.2"/>
    <row r="285" ht="13.2"/>
    <row r="286" ht="13.2"/>
    <row r="287" ht="13.2"/>
    <row r="288" ht="13.2"/>
    <row r="289" ht="13.2"/>
    <row r="290" ht="13.2"/>
    <row r="291" ht="13.2"/>
    <row r="292" ht="13.2"/>
    <row r="293" ht="13.2"/>
    <row r="294" ht="13.2"/>
    <row r="295" ht="13.2"/>
    <row r="296" ht="13.2"/>
    <row r="297" ht="13.2"/>
    <row r="298" ht="13.2"/>
    <row r="299" ht="13.2"/>
    <row r="300" ht="13.2"/>
    <row r="301" ht="13.2"/>
    <row r="302" ht="13.2"/>
    <row r="303" ht="13.2"/>
    <row r="304" ht="13.2"/>
    <row r="305" ht="13.2"/>
    <row r="306" ht="13.2"/>
    <row r="307" ht="13.2"/>
    <row r="308" ht="13.2"/>
    <row r="309" ht="13.2"/>
    <row r="310" ht="13.2"/>
    <row r="311" ht="13.2"/>
    <row r="312" ht="13.2"/>
    <row r="313" ht="13.2"/>
    <row r="314" ht="13.2"/>
    <row r="315" ht="13.2"/>
    <row r="316" ht="13.2"/>
    <row r="317" ht="13.2"/>
    <row r="318" ht="13.2"/>
    <row r="319" ht="13.2"/>
    <row r="320" ht="13.2"/>
    <row r="321" ht="13.2"/>
    <row r="322" ht="13.2"/>
    <row r="323" ht="13.2"/>
    <row r="324" ht="13.2"/>
    <row r="325" ht="13.2"/>
    <row r="326" ht="13.2"/>
    <row r="327" ht="13.2"/>
    <row r="328" ht="13.2"/>
    <row r="329" ht="13.2"/>
    <row r="330" ht="13.2"/>
    <row r="331" ht="13.2"/>
    <row r="332" ht="13.2"/>
    <row r="333" ht="13.2"/>
    <row r="334" ht="13.2"/>
    <row r="335" ht="13.2"/>
    <row r="336" ht="13.2"/>
    <row r="337" ht="13.2"/>
    <row r="338" ht="13.2"/>
    <row r="339" ht="13.2"/>
    <row r="340" ht="13.2"/>
    <row r="341" ht="13.2"/>
    <row r="342" ht="13.2"/>
    <row r="343" ht="13.2"/>
    <row r="344" ht="13.2"/>
    <row r="345" ht="13.2"/>
    <row r="346" ht="13.2"/>
    <row r="347" ht="13.2"/>
    <row r="348" ht="13.2"/>
    <row r="349" ht="13.2"/>
    <row r="350" ht="13.2"/>
    <row r="351" ht="13.2"/>
    <row r="352" ht="13.2"/>
    <row r="353" ht="13.2"/>
    <row r="354" ht="13.2"/>
    <row r="355" ht="13.2"/>
    <row r="356" ht="13.2"/>
    <row r="357" ht="13.2"/>
    <row r="358" ht="13.2"/>
    <row r="359" ht="13.2"/>
    <row r="360" ht="13.2"/>
    <row r="361" ht="13.2"/>
    <row r="362" ht="13.2"/>
    <row r="363" ht="13.2"/>
    <row r="364" ht="13.2"/>
    <row r="365" ht="13.2"/>
    <row r="366" ht="13.2"/>
    <row r="367" ht="13.2"/>
    <row r="368" ht="13.2"/>
    <row r="369" ht="13.2"/>
    <row r="370" ht="13.2"/>
    <row r="371" ht="13.2"/>
    <row r="372" ht="13.2"/>
    <row r="373" ht="13.2"/>
    <row r="374" ht="13.2"/>
    <row r="375" ht="13.2"/>
    <row r="376" ht="13.2"/>
    <row r="377" ht="13.2"/>
    <row r="378" ht="13.2"/>
    <row r="379" ht="13.2"/>
    <row r="380" ht="13.2"/>
    <row r="381" ht="13.2"/>
    <row r="382" ht="13.2"/>
    <row r="383" ht="13.2"/>
    <row r="384" ht="13.2"/>
    <row r="385" ht="13.2"/>
    <row r="386" ht="13.2"/>
    <row r="387" ht="13.2"/>
    <row r="388" ht="13.2"/>
    <row r="389" ht="13.2"/>
    <row r="390" ht="13.2"/>
    <row r="391" ht="13.2"/>
    <row r="392" ht="13.2"/>
    <row r="393" ht="13.2"/>
    <row r="394" ht="13.2"/>
    <row r="395" ht="13.2"/>
    <row r="396" ht="13.2"/>
    <row r="397" ht="13.2"/>
    <row r="398" ht="13.2"/>
    <row r="399" ht="13.2"/>
    <row r="400" ht="13.2"/>
    <row r="401" ht="13.2"/>
    <row r="402" ht="13.2"/>
    <row r="403" ht="13.2"/>
    <row r="404" ht="13.2"/>
    <row r="405" ht="13.2"/>
    <row r="406" ht="13.2"/>
    <row r="407" ht="13.2"/>
    <row r="408" ht="13.2"/>
    <row r="409" ht="13.2"/>
    <row r="410" ht="13.2"/>
    <row r="411" ht="13.2"/>
    <row r="412" ht="13.2"/>
    <row r="413" ht="13.2"/>
    <row r="414" ht="13.2"/>
    <row r="415" ht="13.2"/>
    <row r="416" ht="13.2"/>
    <row r="417" ht="13.2"/>
    <row r="418" ht="13.2"/>
    <row r="419" ht="13.2"/>
    <row r="420" ht="13.2"/>
    <row r="421" ht="13.2"/>
    <row r="422" ht="13.2"/>
    <row r="423" ht="13.2"/>
    <row r="424" ht="13.2"/>
    <row r="425" ht="13.2"/>
    <row r="426" ht="13.2"/>
    <row r="427" ht="13.2"/>
    <row r="428" ht="13.2"/>
    <row r="429" ht="13.2"/>
    <row r="430" ht="13.2"/>
    <row r="431" ht="13.2"/>
    <row r="432" ht="13.2"/>
    <row r="433" ht="13.2"/>
    <row r="434" ht="13.2"/>
    <row r="435" ht="13.2"/>
    <row r="436" ht="13.2"/>
    <row r="437" ht="13.2"/>
    <row r="438" ht="13.2"/>
    <row r="439" ht="13.2"/>
    <row r="440" ht="13.2"/>
    <row r="441" ht="13.2"/>
    <row r="442" ht="13.2"/>
    <row r="443" ht="13.2"/>
    <row r="444" ht="13.2"/>
    <row r="445" ht="13.2"/>
    <row r="446" ht="13.2"/>
    <row r="447" ht="13.2"/>
    <row r="448" ht="13.2"/>
    <row r="449" ht="13.2"/>
    <row r="450" ht="13.2"/>
    <row r="451" ht="13.2"/>
    <row r="452" ht="13.2"/>
    <row r="453" ht="13.2"/>
    <row r="454" ht="13.2"/>
    <row r="455" ht="13.2"/>
    <row r="456" ht="13.2"/>
    <row r="457" ht="13.2"/>
    <row r="458" ht="13.2"/>
    <row r="459" ht="13.2"/>
    <row r="460" ht="13.2"/>
    <row r="461" ht="13.2"/>
    <row r="462" ht="13.2"/>
    <row r="463" ht="13.2"/>
    <row r="464" ht="13.2"/>
    <row r="465" ht="13.2"/>
    <row r="466" ht="13.2"/>
    <row r="467" ht="13.2"/>
    <row r="468" ht="13.2"/>
    <row r="469" ht="13.2"/>
    <row r="470" ht="13.2"/>
    <row r="471" ht="13.2"/>
    <row r="472" ht="13.2"/>
    <row r="473" ht="13.2"/>
    <row r="474" ht="13.2"/>
    <row r="475" ht="13.2"/>
    <row r="476" ht="13.2"/>
    <row r="477" ht="13.2"/>
    <row r="478" ht="13.2"/>
    <row r="479" ht="13.2"/>
    <row r="480" ht="13.2"/>
    <row r="481" ht="13.2"/>
    <row r="482" ht="13.2"/>
    <row r="483" ht="13.2"/>
    <row r="484" ht="13.2"/>
    <row r="485" ht="13.2"/>
    <row r="486" ht="13.2"/>
    <row r="487" ht="13.2"/>
    <row r="488" ht="13.2"/>
    <row r="489" ht="13.2"/>
    <row r="490" ht="13.2"/>
    <row r="491" ht="13.2"/>
    <row r="492" ht="13.2"/>
    <row r="493" ht="13.2"/>
    <row r="494" ht="13.2"/>
    <row r="495" ht="13.2"/>
    <row r="496" ht="13.2"/>
    <row r="497" ht="13.2"/>
    <row r="498" ht="13.2"/>
    <row r="499" ht="13.2"/>
    <row r="500" ht="13.2"/>
    <row r="501" ht="13.2"/>
    <row r="502" ht="13.2"/>
    <row r="503" ht="13.2"/>
    <row r="504" ht="13.2"/>
    <row r="505" ht="13.2"/>
    <row r="506" ht="13.2"/>
    <row r="507" ht="13.2"/>
    <row r="508" ht="13.2"/>
    <row r="509" ht="13.2"/>
    <row r="510" ht="13.2"/>
    <row r="511" ht="13.2"/>
    <row r="512" ht="13.2"/>
    <row r="513" ht="13.2"/>
    <row r="514" ht="13.2"/>
    <row r="515" ht="13.2"/>
    <row r="516" ht="13.2"/>
    <row r="517" ht="13.2"/>
    <row r="518" ht="13.2"/>
    <row r="519" ht="13.2"/>
    <row r="520" ht="13.2"/>
    <row r="521" ht="13.2"/>
    <row r="522" ht="13.2"/>
    <row r="523" ht="13.2"/>
    <row r="524" ht="13.2"/>
    <row r="525" ht="13.2"/>
    <row r="526" ht="13.2"/>
    <row r="527" ht="13.2"/>
    <row r="528" ht="13.2"/>
    <row r="529" ht="13.2"/>
    <row r="530" ht="13.2"/>
    <row r="531" ht="13.2"/>
    <row r="532" ht="13.2"/>
    <row r="533" ht="13.2"/>
    <row r="534" ht="13.2"/>
    <row r="535" ht="13.2"/>
    <row r="536" ht="13.2"/>
    <row r="537" ht="13.2"/>
    <row r="538" ht="13.2"/>
    <row r="539" ht="13.2"/>
    <row r="540" ht="13.2"/>
    <row r="541" ht="13.2"/>
    <row r="542" ht="13.2"/>
    <row r="543" ht="13.2"/>
    <row r="544" ht="13.2"/>
    <row r="545" ht="13.2"/>
    <row r="546" ht="13.2"/>
    <row r="547" ht="13.2"/>
    <row r="548" ht="13.2"/>
    <row r="549" ht="13.2"/>
    <row r="550" ht="13.2"/>
    <row r="551" ht="13.2"/>
    <row r="552" ht="13.2"/>
    <row r="553" ht="13.2"/>
    <row r="554" ht="13.2"/>
    <row r="555" ht="13.2"/>
    <row r="556" ht="13.2"/>
    <row r="557" ht="13.2"/>
    <row r="558" ht="13.2"/>
    <row r="559" ht="13.2"/>
    <row r="560" ht="13.2"/>
    <row r="561" ht="13.2"/>
    <row r="562" ht="13.2"/>
    <row r="563" ht="13.2"/>
    <row r="564" ht="13.2"/>
    <row r="565" ht="13.2"/>
    <row r="566" ht="13.2"/>
    <row r="567" ht="13.2"/>
    <row r="568" ht="13.2"/>
    <row r="569" ht="13.2"/>
    <row r="570" ht="13.2"/>
    <row r="571" ht="13.2"/>
    <row r="572" ht="13.2"/>
    <row r="573" ht="13.2"/>
    <row r="574" ht="13.2"/>
    <row r="575" ht="13.2"/>
    <row r="576" ht="13.2"/>
    <row r="577" ht="13.2"/>
    <row r="578" ht="13.2"/>
    <row r="579" ht="13.2"/>
    <row r="580" ht="13.2"/>
    <row r="581" ht="13.2"/>
    <row r="582" ht="13.2"/>
    <row r="583" ht="13.2"/>
    <row r="584" ht="13.2"/>
    <row r="585" ht="13.2"/>
    <row r="586" ht="13.2"/>
    <row r="587" ht="13.2"/>
    <row r="588" ht="13.2"/>
    <row r="589" ht="13.2"/>
    <row r="590" ht="13.2"/>
    <row r="591" ht="13.2"/>
    <row r="592" ht="13.2"/>
    <row r="593" ht="13.2"/>
    <row r="594" ht="13.2"/>
    <row r="595" ht="13.2"/>
    <row r="596" ht="13.2"/>
    <row r="597" ht="13.2"/>
    <row r="598" ht="13.2"/>
    <row r="599" ht="13.2"/>
    <row r="600" ht="13.2"/>
    <row r="601" ht="13.2"/>
    <row r="602" ht="13.2"/>
    <row r="603" ht="13.2"/>
    <row r="604" ht="13.2"/>
    <row r="605" ht="13.2"/>
    <row r="606" ht="13.2"/>
    <row r="607" ht="13.2"/>
    <row r="608" ht="13.2"/>
    <row r="609" ht="13.2"/>
    <row r="610" ht="13.2"/>
    <row r="611" ht="13.2"/>
    <row r="612" ht="13.2"/>
    <row r="613" ht="13.2"/>
    <row r="614" ht="13.2"/>
    <row r="615" ht="13.2"/>
    <row r="616" ht="13.2"/>
    <row r="617" ht="13.2"/>
    <row r="618" ht="13.2"/>
    <row r="619" ht="13.2"/>
    <row r="620" ht="13.2"/>
    <row r="621" ht="13.2"/>
    <row r="622" ht="13.2"/>
    <row r="623" ht="13.2"/>
    <row r="624" ht="13.2"/>
    <row r="625" ht="13.2"/>
    <row r="626" ht="13.2"/>
    <row r="627" ht="13.2"/>
    <row r="628" ht="13.2"/>
    <row r="629" ht="13.2"/>
    <row r="630" ht="13.2"/>
    <row r="631" ht="13.2"/>
    <row r="632" ht="13.2"/>
    <row r="633" ht="13.2"/>
    <row r="634" ht="13.2"/>
    <row r="635" ht="13.2"/>
    <row r="636" ht="13.2"/>
    <row r="637" ht="13.2"/>
    <row r="638" ht="13.2"/>
    <row r="639" ht="13.2"/>
    <row r="640" ht="13.2"/>
    <row r="641" ht="13.2"/>
    <row r="642" ht="13.2"/>
    <row r="643" ht="13.2"/>
    <row r="644" ht="13.2"/>
    <row r="645" ht="13.2"/>
    <row r="646" ht="13.2"/>
    <row r="647" ht="13.2"/>
    <row r="648" ht="13.2"/>
    <row r="649" ht="13.2"/>
    <row r="650" ht="13.2"/>
    <row r="651" ht="13.2"/>
    <row r="652" ht="13.2"/>
    <row r="653" ht="13.2"/>
    <row r="654" ht="13.2"/>
    <row r="655" ht="13.2"/>
    <row r="656" ht="13.2"/>
    <row r="657" ht="13.2"/>
    <row r="658" ht="13.2"/>
    <row r="659" ht="13.2"/>
    <row r="660" ht="13.2"/>
    <row r="661" ht="13.2"/>
    <row r="662" ht="13.2"/>
    <row r="663" ht="13.2"/>
    <row r="664" ht="13.2"/>
    <row r="665" ht="13.2"/>
    <row r="666" ht="13.2"/>
    <row r="667" ht="13.2"/>
    <row r="668" ht="13.2"/>
    <row r="669" ht="13.2"/>
    <row r="670" ht="13.2"/>
    <row r="671" ht="13.2"/>
    <row r="672" ht="13.2"/>
    <row r="673" ht="13.2"/>
    <row r="674" ht="13.2"/>
    <row r="675" ht="13.2"/>
    <row r="676" ht="13.2"/>
    <row r="677" ht="13.2"/>
    <row r="678" ht="13.2"/>
    <row r="679" ht="13.2"/>
    <row r="680" ht="13.2"/>
    <row r="681" ht="13.2"/>
    <row r="682" ht="13.2"/>
    <row r="683" ht="13.2"/>
    <row r="684" ht="13.2"/>
    <row r="685" ht="13.2"/>
    <row r="686" ht="13.2"/>
    <row r="687" ht="13.2"/>
    <row r="688" ht="13.2"/>
    <row r="689" ht="13.2"/>
    <row r="690" ht="13.2"/>
    <row r="691" ht="13.2"/>
    <row r="692" ht="13.2"/>
    <row r="693" ht="13.2"/>
    <row r="694" ht="13.2"/>
    <row r="695" ht="13.2"/>
    <row r="696" ht="13.2"/>
    <row r="697" ht="13.2"/>
    <row r="698" ht="13.2"/>
    <row r="699" ht="13.2"/>
    <row r="700" ht="13.2"/>
    <row r="701" ht="13.2"/>
    <row r="702" ht="13.2"/>
    <row r="703" ht="13.2"/>
    <row r="704" ht="13.2"/>
    <row r="705" ht="13.2"/>
    <row r="706" ht="13.2"/>
    <row r="707" ht="13.2"/>
    <row r="708" ht="13.2"/>
    <row r="709" ht="13.2"/>
    <row r="710" ht="13.2"/>
    <row r="711" ht="13.2"/>
    <row r="712" ht="13.2"/>
    <row r="713" ht="13.2"/>
    <row r="714" ht="13.2"/>
    <row r="715" ht="13.2"/>
    <row r="716" ht="13.2"/>
    <row r="717" ht="13.2"/>
    <row r="718" ht="13.2"/>
    <row r="719" ht="13.2"/>
    <row r="720" ht="13.2"/>
    <row r="721" ht="13.2"/>
    <row r="722" ht="13.2"/>
    <row r="723" ht="13.2"/>
    <row r="724" ht="13.2"/>
    <row r="725" ht="13.2"/>
    <row r="726" ht="13.2"/>
    <row r="727" ht="13.2"/>
    <row r="728" ht="13.2"/>
    <row r="729" ht="13.2"/>
    <row r="730" ht="13.2"/>
    <row r="731" ht="13.2"/>
    <row r="732" ht="13.2"/>
    <row r="733" ht="13.2"/>
    <row r="734" ht="13.2"/>
    <row r="735" ht="13.2"/>
    <row r="736" ht="13.2"/>
    <row r="737" ht="13.2"/>
    <row r="738" ht="13.2"/>
    <row r="739" ht="13.2"/>
    <row r="740" ht="13.2"/>
    <row r="741" ht="13.2"/>
    <row r="742" ht="13.2"/>
    <row r="743" ht="13.2"/>
    <row r="744" ht="13.2"/>
    <row r="745" ht="13.2"/>
    <row r="746" ht="13.2"/>
    <row r="747" ht="13.2"/>
    <row r="748" ht="13.2"/>
    <row r="749" ht="13.2"/>
    <row r="750" ht="13.2"/>
    <row r="751" ht="13.2"/>
    <row r="752" ht="13.2"/>
    <row r="753" ht="13.2"/>
    <row r="754" ht="13.2"/>
    <row r="755" ht="13.2"/>
    <row r="756" ht="13.2"/>
    <row r="757" ht="13.2"/>
    <row r="758" ht="13.2"/>
    <row r="759" ht="13.2"/>
    <row r="760" ht="13.2"/>
    <row r="761" ht="13.2"/>
    <row r="762" ht="13.2"/>
    <row r="763" ht="13.2"/>
    <row r="764" ht="13.2"/>
    <row r="765" ht="13.2"/>
    <row r="766" ht="13.2"/>
    <row r="767" ht="13.2"/>
    <row r="768" ht="13.2"/>
    <row r="769" ht="13.2"/>
    <row r="770" ht="13.2"/>
    <row r="771" ht="13.2"/>
    <row r="772" ht="13.2"/>
    <row r="773" ht="13.2"/>
    <row r="774" ht="13.2"/>
    <row r="775" ht="13.2"/>
    <row r="776" ht="13.2"/>
    <row r="777" ht="13.2"/>
    <row r="778" ht="13.2"/>
    <row r="779" ht="13.2"/>
    <row r="780" ht="13.2"/>
    <row r="781" ht="13.2"/>
    <row r="782" ht="13.2"/>
    <row r="783" ht="13.2"/>
    <row r="784" ht="13.2"/>
    <row r="785" ht="13.2"/>
    <row r="786" ht="13.2"/>
    <row r="787" ht="13.2"/>
    <row r="788" ht="13.2"/>
    <row r="789" ht="13.2"/>
    <row r="790" ht="13.2"/>
    <row r="791" ht="13.2"/>
    <row r="792" ht="13.2"/>
    <row r="793" ht="13.2"/>
    <row r="794" ht="13.2"/>
    <row r="795" ht="13.2"/>
    <row r="796" ht="13.2"/>
    <row r="797" ht="13.2"/>
    <row r="798" ht="13.2"/>
    <row r="799" ht="13.2"/>
    <row r="800" ht="13.2"/>
    <row r="801" ht="13.2"/>
    <row r="802" ht="13.2"/>
    <row r="803" ht="13.2"/>
    <row r="804" ht="13.2"/>
    <row r="805" ht="13.2"/>
    <row r="806" ht="13.2"/>
    <row r="807" ht="13.2"/>
    <row r="808" ht="13.2"/>
    <row r="809" ht="13.2"/>
    <row r="810" ht="13.2"/>
    <row r="811" ht="13.2"/>
    <row r="812" ht="13.2"/>
    <row r="813" ht="13.2"/>
    <row r="814" ht="13.2"/>
    <row r="815" ht="13.2"/>
    <row r="816" ht="13.2"/>
    <row r="817" ht="13.2"/>
    <row r="818" ht="13.2"/>
    <row r="819" ht="13.2"/>
    <row r="820" ht="13.2"/>
    <row r="821" ht="13.2"/>
    <row r="822" ht="13.2"/>
    <row r="823" ht="13.2"/>
    <row r="824" ht="13.2"/>
    <row r="825" ht="13.2"/>
    <row r="826" ht="13.2"/>
    <row r="827" ht="13.2"/>
    <row r="828" ht="13.2"/>
    <row r="829" ht="13.2"/>
    <row r="830" ht="13.2"/>
    <row r="831" ht="13.2"/>
    <row r="832" ht="13.2"/>
    <row r="833" ht="13.2"/>
    <row r="834" ht="13.2"/>
    <row r="835" ht="13.2"/>
    <row r="836" ht="13.2"/>
    <row r="837" ht="13.2"/>
    <row r="838" ht="13.2"/>
    <row r="839" ht="13.2"/>
    <row r="840" ht="13.2"/>
    <row r="841" ht="13.2"/>
    <row r="842" ht="13.2"/>
    <row r="843" ht="13.2"/>
    <row r="844" ht="13.2"/>
    <row r="845" ht="13.2"/>
    <row r="846" ht="13.2"/>
    <row r="847" ht="13.2"/>
    <row r="848" ht="13.2"/>
    <row r="849" ht="13.2"/>
    <row r="850" ht="13.2"/>
    <row r="851" ht="13.2"/>
    <row r="852" ht="13.2"/>
    <row r="853" ht="13.2"/>
    <row r="854" ht="13.2"/>
    <row r="855" ht="13.2"/>
    <row r="856" ht="13.2"/>
    <row r="857" ht="13.2"/>
    <row r="858" ht="13.2"/>
    <row r="859" ht="13.2"/>
    <row r="860" ht="13.2"/>
    <row r="861" ht="13.2"/>
    <row r="862" ht="13.2"/>
    <row r="863" ht="13.2"/>
    <row r="864" ht="13.2"/>
    <row r="865" ht="13.2"/>
    <row r="866" ht="13.2"/>
    <row r="867" ht="13.2"/>
    <row r="868" ht="13.2"/>
    <row r="869" ht="13.2"/>
    <row r="870" ht="13.2"/>
    <row r="871" ht="13.2"/>
    <row r="872" ht="13.2"/>
    <row r="873" ht="13.2"/>
    <row r="874" ht="13.2"/>
    <row r="875" ht="13.2"/>
    <row r="876" ht="13.2"/>
    <row r="877" ht="13.2"/>
    <row r="878" ht="13.2"/>
    <row r="879" ht="13.2"/>
    <row r="880" ht="13.2"/>
    <row r="881" ht="13.2"/>
    <row r="882" ht="13.2"/>
    <row r="883" ht="13.2"/>
    <row r="884" ht="13.2"/>
    <row r="885" ht="13.2"/>
    <row r="886" ht="13.2"/>
    <row r="887" ht="13.2"/>
    <row r="888" ht="13.2"/>
    <row r="889" ht="13.2"/>
    <row r="890" ht="13.2"/>
    <row r="891" ht="13.2"/>
    <row r="892" ht="13.2"/>
    <row r="893" ht="13.2"/>
    <row r="894" ht="13.2"/>
    <row r="895" ht="13.2"/>
    <row r="896" ht="13.2"/>
    <row r="897" ht="13.2"/>
    <row r="898" ht="13.2"/>
    <row r="899" ht="13.2"/>
    <row r="900" ht="13.2"/>
    <row r="901" ht="13.2"/>
    <row r="902" ht="13.2"/>
    <row r="903" ht="13.2"/>
    <row r="904" ht="13.2"/>
    <row r="905" ht="13.2"/>
    <row r="906" ht="13.2"/>
    <row r="907" ht="13.2"/>
    <row r="908" ht="13.2"/>
    <row r="909" ht="13.2"/>
    <row r="910" ht="13.2"/>
    <row r="911" ht="13.2"/>
    <row r="912" ht="13.2"/>
    <row r="913" ht="13.2"/>
    <row r="914" ht="13.2"/>
    <row r="915" ht="13.2"/>
    <row r="916" ht="13.2"/>
    <row r="917" ht="13.2"/>
    <row r="918" ht="13.2"/>
    <row r="919" ht="13.2"/>
    <row r="920" ht="13.2"/>
    <row r="921" ht="13.2"/>
    <row r="922" ht="13.2"/>
    <row r="923" ht="13.2"/>
    <row r="924" ht="13.2"/>
    <row r="925" ht="13.2"/>
    <row r="926" ht="13.2"/>
    <row r="927" ht="13.2"/>
    <row r="928" ht="13.2"/>
    <row r="929" ht="13.2"/>
    <row r="930" ht="13.2"/>
    <row r="931" ht="13.2"/>
    <row r="932" ht="13.2"/>
    <row r="933" ht="13.2"/>
    <row r="934" ht="13.2"/>
    <row r="935" ht="13.2"/>
    <row r="936" ht="13.2"/>
    <row r="937" ht="13.2"/>
    <row r="938" ht="13.2"/>
    <row r="939" ht="13.2"/>
    <row r="940" ht="13.2"/>
    <row r="941" ht="13.2"/>
    <row r="942" ht="13.2"/>
    <row r="943" ht="13.2"/>
    <row r="944" ht="13.2"/>
    <row r="945" ht="13.2"/>
    <row r="946" ht="13.2"/>
    <row r="947" ht="13.2"/>
    <row r="948" ht="13.2"/>
    <row r="949" ht="13.2"/>
    <row r="950" ht="13.2"/>
    <row r="951" ht="13.2"/>
    <row r="952" ht="13.2"/>
    <row r="953" ht="13.2"/>
    <row r="954" ht="13.2"/>
    <row r="955" ht="13.2"/>
    <row r="956" ht="13.2"/>
    <row r="957" ht="13.2"/>
    <row r="958" ht="13.2"/>
    <row r="959" ht="13.2"/>
    <row r="960" ht="13.2"/>
    <row r="961" ht="13.2"/>
    <row r="962" ht="13.2"/>
    <row r="963" ht="13.2"/>
    <row r="964" ht="13.2"/>
    <row r="965" ht="13.2"/>
    <row r="966" ht="13.2"/>
    <row r="967" ht="13.2"/>
    <row r="968" ht="13.2"/>
    <row r="969" ht="13.2"/>
    <row r="970" ht="13.2"/>
    <row r="971" ht="13.2"/>
    <row r="972" ht="13.2"/>
    <row r="973" ht="13.2"/>
    <row r="974" ht="13.2"/>
    <row r="975" ht="13.2"/>
    <row r="976" ht="13.2"/>
    <row r="977" ht="13.2"/>
    <row r="978" ht="13.2"/>
    <row r="979" ht="13.2"/>
    <row r="980" ht="13.2"/>
    <row r="981" ht="13.2"/>
    <row r="982" ht="13.2"/>
    <row r="983" ht="13.2"/>
    <row r="984" ht="13.2"/>
    <row r="985" ht="13.2"/>
    <row r="986" ht="13.2"/>
    <row r="987" ht="13.2"/>
    <row r="988" ht="13.2"/>
    <row r="989" ht="13.2"/>
    <row r="990" ht="13.2"/>
    <row r="991" ht="13.2"/>
    <row r="992" ht="13.2"/>
    <row r="993" ht="13.2"/>
    <row r="994" ht="13.2"/>
    <row r="995" ht="13.2"/>
    <row r="996" ht="13.2"/>
    <row r="997" ht="13.2"/>
    <row r="998" ht="13.2"/>
    <row r="999" ht="13.2"/>
    <row r="1000" ht="13.2"/>
    <row r="1001" ht="13.2"/>
    <row r="1002" ht="13.2"/>
    <row r="1003" ht="13.2"/>
    <row r="1004" ht="13.2"/>
    <row r="1005" ht="13.2"/>
    <row r="1006" ht="13.2"/>
    <row r="1007" ht="13.2"/>
    <row r="1008" ht="13.2"/>
    <row r="1009" ht="13.2"/>
    <row r="1010" ht="13.2"/>
    <row r="1011" ht="13.2"/>
    <row r="1012" ht="13.2"/>
    <row r="1013" ht="13.2"/>
    <row r="1014" ht="13.2"/>
    <row r="1015" ht="13.2"/>
    <row r="1016" ht="13.2"/>
    <row r="1017" ht="13.2"/>
    <row r="1018" ht="13.2"/>
    <row r="1019" ht="13.2"/>
  </sheetData>
  <mergeCells count="2">
    <mergeCell ref="A7:D7"/>
    <mergeCell ref="B8:D8"/>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L26"/>
  <sheetViews>
    <sheetView workbookViewId="0">
      <selection activeCell="A6" sqref="A6"/>
    </sheetView>
  </sheetViews>
  <sheetFormatPr defaultColWidth="14.44140625" defaultRowHeight="15.75" customHeight="1"/>
  <sheetData>
    <row r="1" spans="1:12" ht="15.75" customHeight="1">
      <c r="A1" s="41" t="s">
        <v>121</v>
      </c>
      <c r="B1" s="42"/>
      <c r="C1" s="42"/>
      <c r="D1" s="42"/>
      <c r="E1" s="42"/>
      <c r="F1" s="42"/>
      <c r="G1" s="42"/>
      <c r="H1" s="42"/>
      <c r="I1" s="43"/>
      <c r="J1" s="43"/>
      <c r="K1" s="44"/>
      <c r="L1" s="44"/>
    </row>
    <row r="2" spans="1:12" ht="15.75" customHeight="1">
      <c r="A2" s="42" t="s">
        <v>122</v>
      </c>
      <c r="B2" s="42"/>
      <c r="C2" s="42"/>
      <c r="D2" s="42"/>
      <c r="E2" s="42"/>
      <c r="F2" s="42"/>
      <c r="G2" s="42"/>
      <c r="H2" s="42"/>
      <c r="I2" s="43"/>
      <c r="J2" s="43"/>
      <c r="K2" s="44"/>
      <c r="L2" s="44"/>
    </row>
    <row r="3" spans="1:12" ht="15.75" customHeight="1">
      <c r="A3" s="42"/>
      <c r="B3" s="42"/>
      <c r="C3" s="42"/>
      <c r="D3" s="42"/>
      <c r="E3" s="42"/>
      <c r="F3" s="42"/>
      <c r="G3" s="42"/>
      <c r="H3" s="42"/>
      <c r="I3" s="43"/>
      <c r="J3" s="43"/>
      <c r="K3" s="44"/>
      <c r="L3" s="44"/>
    </row>
    <row r="4" spans="1:12" ht="15.75" customHeight="1">
      <c r="A4" s="42"/>
      <c r="B4" s="42"/>
      <c r="C4" s="42"/>
      <c r="D4" s="42"/>
      <c r="E4" s="42"/>
      <c r="F4" s="42"/>
      <c r="G4" s="42"/>
      <c r="H4" s="42"/>
      <c r="I4" s="43"/>
      <c r="J4" s="43"/>
      <c r="K4" s="44"/>
      <c r="L4" s="44"/>
    </row>
    <row r="5" spans="1:12" ht="15.75" customHeight="1">
      <c r="A5" s="88" t="s">
        <v>123</v>
      </c>
      <c r="B5" s="89"/>
      <c r="C5" s="89"/>
      <c r="D5" s="89"/>
      <c r="E5" s="89"/>
      <c r="F5" s="89"/>
      <c r="G5" s="89"/>
      <c r="H5" s="89"/>
      <c r="I5" s="43"/>
      <c r="J5" s="43"/>
      <c r="K5" s="44"/>
      <c r="L5" s="44"/>
    </row>
    <row r="6" spans="1:12">
      <c r="A6" s="45">
        <v>3</v>
      </c>
      <c r="B6" s="46">
        <v>2</v>
      </c>
      <c r="C6" s="46">
        <v>4</v>
      </c>
      <c r="D6" s="46">
        <v>9</v>
      </c>
      <c r="E6" s="46">
        <v>6</v>
      </c>
      <c r="F6" s="46">
        <v>8</v>
      </c>
      <c r="G6" s="46">
        <v>3</v>
      </c>
      <c r="H6" s="46">
        <v>2</v>
      </c>
      <c r="I6" s="47">
        <v>1</v>
      </c>
      <c r="J6" s="48"/>
      <c r="K6" s="48"/>
      <c r="L6" s="48"/>
    </row>
    <row r="7" spans="1:12">
      <c r="A7" s="48"/>
      <c r="B7" s="48"/>
      <c r="C7" s="48"/>
      <c r="D7" s="48"/>
      <c r="E7" s="48"/>
      <c r="F7" s="48"/>
      <c r="G7" s="48"/>
      <c r="H7" s="48"/>
      <c r="I7" s="48"/>
      <c r="J7" s="48"/>
      <c r="K7" s="48"/>
      <c r="L7" s="48"/>
    </row>
    <row r="8" spans="1:12" ht="15.75" customHeight="1">
      <c r="A8" s="49" t="s">
        <v>89</v>
      </c>
      <c r="B8" s="48"/>
      <c r="C8" s="48"/>
      <c r="D8" s="48"/>
      <c r="E8" s="48"/>
      <c r="F8" s="48"/>
      <c r="G8" s="48"/>
      <c r="H8" s="48"/>
      <c r="I8" s="48"/>
    </row>
    <row r="9" spans="1:12">
      <c r="A9" s="50" t="s">
        <v>124</v>
      </c>
      <c r="B9" s="50" t="s">
        <v>125</v>
      </c>
      <c r="C9" s="50" t="s">
        <v>126</v>
      </c>
      <c r="D9" s="48"/>
      <c r="E9" s="48"/>
      <c r="F9" s="48"/>
      <c r="G9" s="48"/>
      <c r="H9" s="48"/>
      <c r="I9" s="48"/>
    </row>
    <row r="10" spans="1:12">
      <c r="A10" s="51">
        <v>0</v>
      </c>
      <c r="B10" s="52">
        <f t="shared" ref="B10:C10" si="0">D22</f>
        <v>83000000</v>
      </c>
      <c r="C10" s="53">
        <f t="shared" si="0"/>
        <v>5.7875000000000003E-2</v>
      </c>
      <c r="D10" s="48"/>
      <c r="E10" s="48"/>
      <c r="F10" s="48"/>
      <c r="G10" s="48"/>
      <c r="H10" s="48"/>
      <c r="I10" s="48"/>
    </row>
    <row r="11" spans="1:12">
      <c r="A11" s="51">
        <v>15</v>
      </c>
      <c r="B11" s="52">
        <f t="shared" ref="B11:C11" si="1">D23</f>
        <v>99408238.441005558</v>
      </c>
      <c r="C11" s="53">
        <f t="shared" si="1"/>
        <v>8.4733959652853075E-2</v>
      </c>
      <c r="D11" s="48"/>
      <c r="E11" s="48"/>
      <c r="F11" s="48"/>
      <c r="G11" s="48"/>
      <c r="H11" s="48"/>
      <c r="I11" s="48"/>
    </row>
    <row r="12" spans="1:12">
      <c r="A12" s="51">
        <v>30</v>
      </c>
      <c r="B12" s="52">
        <f t="shared" ref="B12:C12" si="2">D24</f>
        <v>205501193.53241798</v>
      </c>
      <c r="C12" s="53">
        <f t="shared" si="2"/>
        <v>0.1266644959209306</v>
      </c>
      <c r="D12" s="48"/>
      <c r="E12" s="48"/>
      <c r="F12" s="48"/>
      <c r="G12" s="48"/>
      <c r="H12" s="48"/>
      <c r="I12" s="48"/>
    </row>
    <row r="13" spans="1:12">
      <c r="A13" s="51">
        <v>45</v>
      </c>
      <c r="B13" s="52">
        <f t="shared" ref="B13:C13" si="3">D25</f>
        <v>337159789.5128212</v>
      </c>
      <c r="C13" s="53">
        <f t="shared" si="3"/>
        <v>0.16713480438172892</v>
      </c>
      <c r="D13" s="48"/>
      <c r="E13" s="48"/>
      <c r="F13" s="48"/>
      <c r="G13" s="48"/>
      <c r="H13" s="48"/>
      <c r="I13" s="48"/>
    </row>
    <row r="14" spans="1:12">
      <c r="A14" s="51">
        <v>60</v>
      </c>
      <c r="B14" s="52">
        <f t="shared" ref="B14:C14" si="4">D26</f>
        <v>553168191.92292082</v>
      </c>
      <c r="C14" s="53">
        <f t="shared" si="4"/>
        <v>0.22516962032594409</v>
      </c>
    </row>
    <row r="17" spans="1:12" ht="15.75" customHeight="1">
      <c r="A17" s="5" t="s">
        <v>127</v>
      </c>
    </row>
    <row r="18" spans="1:12">
      <c r="I18" s="3" t="s">
        <v>128</v>
      </c>
    </row>
    <row r="19" spans="1:12">
      <c r="A19" s="54">
        <f>(H6*10)+I6</f>
        <v>21</v>
      </c>
      <c r="B19" s="55"/>
      <c r="C19" s="55"/>
      <c r="D19" s="55"/>
      <c r="E19" s="54" t="s">
        <v>129</v>
      </c>
      <c r="F19" s="56">
        <f>IF(A19&lt;=7,7,A19)</f>
        <v>21</v>
      </c>
      <c r="G19" s="54" t="s">
        <v>130</v>
      </c>
      <c r="H19" s="54">
        <f>J19/L19/1000</f>
        <v>5.7875000000000003E-2</v>
      </c>
      <c r="I19" s="54">
        <f>(C6*100)+(E6*10)+G6</f>
        <v>463</v>
      </c>
      <c r="J19" s="11">
        <f>IF(I19=0,223,I19)</f>
        <v>463</v>
      </c>
      <c r="K19" s="11">
        <f>F6</f>
        <v>8</v>
      </c>
      <c r="L19" s="11">
        <f>IF(K19=0,1,K19)</f>
        <v>8</v>
      </c>
    </row>
    <row r="20" spans="1:12">
      <c r="A20" s="54">
        <f>(F6*10)+G6</f>
        <v>83</v>
      </c>
      <c r="B20" s="55"/>
      <c r="C20" s="55"/>
      <c r="D20" s="55"/>
      <c r="E20" s="57" t="s">
        <v>131</v>
      </c>
      <c r="F20" s="54">
        <f>IF(A20=0,42,A20)</f>
        <v>83</v>
      </c>
      <c r="G20" s="55"/>
      <c r="H20" s="55"/>
      <c r="I20" s="55"/>
      <c r="K20" s="11">
        <f>G6</f>
        <v>3</v>
      </c>
      <c r="L20" s="3">
        <v>2</v>
      </c>
    </row>
    <row r="21" spans="1:12">
      <c r="A21" s="54">
        <f>E6</f>
        <v>6</v>
      </c>
      <c r="B21" s="57" t="s">
        <v>132</v>
      </c>
      <c r="C21" s="57" t="s">
        <v>133</v>
      </c>
      <c r="D21" s="57" t="s">
        <v>125</v>
      </c>
      <c r="E21" s="57" t="s">
        <v>134</v>
      </c>
      <c r="F21" s="55"/>
      <c r="G21" s="55"/>
      <c r="H21" s="55"/>
      <c r="I21" s="55"/>
    </row>
    <row r="22" spans="1:12">
      <c r="A22" s="55"/>
      <c r="B22" s="55"/>
      <c r="C22" s="54">
        <v>0</v>
      </c>
      <c r="D22" s="58">
        <f>F20*10^A21</f>
        <v>83000000</v>
      </c>
      <c r="E22" s="59">
        <f>J19/L19/1000</f>
        <v>5.7875000000000003E-2</v>
      </c>
      <c r="F22" s="55"/>
      <c r="G22" s="55"/>
      <c r="H22" s="55"/>
      <c r="I22" s="55"/>
    </row>
    <row r="23" spans="1:12">
      <c r="A23" s="57">
        <f>IF(C6&gt;=D6,1,-1)</f>
        <v>-1</v>
      </c>
      <c r="B23" s="54">
        <f>1+((A23)*($C$6+$D$6+$E$6+$F$6)/100)</f>
        <v>0.73</v>
      </c>
      <c r="C23" s="54">
        <v>15</v>
      </c>
      <c r="D23" s="58">
        <f>(D22*2^(15/F19))*B23</f>
        <v>99408238.441005558</v>
      </c>
      <c r="E23" s="59">
        <f t="shared" ref="E23:E26" si="5">E22*2^((1/$L$20)*F23)</f>
        <v>8.4733959652853075E-2</v>
      </c>
      <c r="F23" s="54">
        <f>1+((G23)*(C6+G6+H6+I6)/100)</f>
        <v>1.1000000000000001</v>
      </c>
      <c r="G23" s="57">
        <f>IF(G6&gt;=H6,1,-1)</f>
        <v>1</v>
      </c>
      <c r="H23" s="55"/>
      <c r="I23" s="55"/>
    </row>
    <row r="24" spans="1:12" ht="13.2">
      <c r="A24" s="57">
        <f>IF(D6&gt;=E6,1,-1)</f>
        <v>1</v>
      </c>
      <c r="B24" s="54">
        <f>1+((A24)*($D$6+$E$6+$F$6+$G$6)/100)</f>
        <v>1.26</v>
      </c>
      <c r="C24" s="54">
        <v>30</v>
      </c>
      <c r="D24" s="58">
        <f>D23*2^(15/F19)*B24</f>
        <v>205501193.53241798</v>
      </c>
      <c r="E24" s="59">
        <f t="shared" si="5"/>
        <v>0.1266644959209306</v>
      </c>
      <c r="F24" s="54">
        <f>1+G24*(C6+D6+H6+I6)/100</f>
        <v>1.1599999999999999</v>
      </c>
      <c r="G24" s="57">
        <f>IF(H6&gt;=I6,1,-1)</f>
        <v>1</v>
      </c>
      <c r="H24" s="55"/>
      <c r="I24" s="55"/>
    </row>
    <row r="25" spans="1:12" ht="13.2">
      <c r="A25" s="57">
        <f>IF(E6&gt;=F6,1,-1)</f>
        <v>-1</v>
      </c>
      <c r="B25" s="54">
        <f>1+((A25)*($E$6+$F$6+$G$6+$H$6)/100)</f>
        <v>0.81</v>
      </c>
      <c r="C25" s="54">
        <v>45</v>
      </c>
      <c r="D25" s="58">
        <f>D24*2^(15/F19)</f>
        <v>337159789.5128212</v>
      </c>
      <c r="E25" s="59">
        <f t="shared" si="5"/>
        <v>0.16713480438172892</v>
      </c>
      <c r="F25" s="54">
        <f>1+G25*(C6+D6+E6+I6)/100</f>
        <v>0.8</v>
      </c>
      <c r="G25" s="57">
        <f>IF(I6&gt;=C6,1,-1)</f>
        <v>-1</v>
      </c>
      <c r="H25" s="55"/>
      <c r="I25" s="55"/>
    </row>
    <row r="26" spans="1:12" ht="13.2">
      <c r="A26" s="57">
        <f>IF(F6&gt;=G6,1,-1)</f>
        <v>1</v>
      </c>
      <c r="B26" s="54">
        <f>1+((A26)*($F$6+$G$6+$H$6+$I$6)/100)</f>
        <v>1.1400000000000001</v>
      </c>
      <c r="C26" s="54">
        <v>60</v>
      </c>
      <c r="D26" s="58">
        <f>D25*2^(15/F19)</f>
        <v>553168191.92292082</v>
      </c>
      <c r="E26" s="59">
        <f t="shared" si="5"/>
        <v>0.22516962032594409</v>
      </c>
      <c r="F26" s="54">
        <f>1+G26*(C6+E6+G6+I6)/100</f>
        <v>0.86</v>
      </c>
      <c r="G26" s="57">
        <f>IF(C6&gt;=E6,1,-1)</f>
        <v>-1</v>
      </c>
      <c r="H26" s="55"/>
      <c r="I26" s="55"/>
    </row>
  </sheetData>
  <mergeCells count="1">
    <mergeCell ref="A5:H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N1016"/>
  <sheetViews>
    <sheetView topLeftCell="A16" workbookViewId="0">
      <selection activeCell="A5" sqref="A5"/>
    </sheetView>
  </sheetViews>
  <sheetFormatPr defaultColWidth="14.44140625" defaultRowHeight="15.75" customHeight="1"/>
  <cols>
    <col min="1" max="6" width="14.44140625" customWidth="1"/>
  </cols>
  <sheetData>
    <row r="1" spans="1:14" ht="20.25" customHeight="1">
      <c r="A1" s="9" t="s">
        <v>135</v>
      </c>
    </row>
    <row r="2" spans="1:14" ht="74.400000000000006" customHeight="1">
      <c r="A2" s="91" t="s">
        <v>176</v>
      </c>
      <c r="B2" s="91"/>
      <c r="C2" s="91"/>
      <c r="D2" s="91"/>
      <c r="E2" s="91"/>
      <c r="F2" s="91"/>
    </row>
    <row r="3" spans="1:14" ht="15.75" customHeight="1">
      <c r="A3" s="3"/>
    </row>
    <row r="4" spans="1:14" ht="15.75" customHeight="1">
      <c r="A4" s="3" t="s">
        <v>136</v>
      </c>
    </row>
    <row r="5" spans="1:14" ht="15.75" customHeight="1">
      <c r="A5" s="60">
        <v>9</v>
      </c>
      <c r="B5" s="60">
        <v>7</v>
      </c>
      <c r="C5" s="60">
        <v>6</v>
      </c>
      <c r="D5" s="60">
        <v>5</v>
      </c>
      <c r="E5" s="60">
        <v>4</v>
      </c>
      <c r="F5" s="60">
        <v>3</v>
      </c>
      <c r="G5" s="60">
        <v>2</v>
      </c>
      <c r="H5" s="60">
        <v>1</v>
      </c>
      <c r="I5" s="60">
        <v>0</v>
      </c>
      <c r="M5" s="30" t="s">
        <v>38</v>
      </c>
      <c r="N5" s="11">
        <v>26</v>
      </c>
    </row>
    <row r="6" spans="1:14" ht="15.75" customHeight="1">
      <c r="I6" s="30"/>
      <c r="M6" s="30"/>
    </row>
    <row r="7" spans="1:14" ht="15.75" customHeight="1">
      <c r="A7" s="90" t="s">
        <v>137</v>
      </c>
      <c r="B7" s="84"/>
      <c r="I7" s="30"/>
      <c r="M7" s="30"/>
    </row>
    <row r="8" spans="1:14" ht="15.75" customHeight="1">
      <c r="A8" s="61" t="s">
        <v>138</v>
      </c>
      <c r="B8" s="61" t="s">
        <v>139</v>
      </c>
      <c r="I8" s="30"/>
      <c r="M8" s="30"/>
    </row>
    <row r="9" spans="1:14" ht="15.75" customHeight="1">
      <c r="A9" s="62">
        <f t="shared" ref="A9:B9" si="0">A43</f>
        <v>13.64575131106459</v>
      </c>
      <c r="B9" s="62">
        <f t="shared" si="0"/>
        <v>3.4494897427831779</v>
      </c>
      <c r="I9" s="30"/>
      <c r="M9" s="30"/>
    </row>
    <row r="10" spans="1:14" ht="15.75" customHeight="1">
      <c r="A10" s="62">
        <f t="shared" ref="A10:B10" si="1">A44</f>
        <v>11.64575131106459</v>
      </c>
      <c r="B10" s="62">
        <f t="shared" si="1"/>
        <v>3</v>
      </c>
      <c r="I10" s="30"/>
      <c r="M10" s="30"/>
    </row>
    <row r="11" spans="1:14" ht="15.75" customHeight="1">
      <c r="A11" s="62">
        <f t="shared" ref="A11:B11" si="2">A45</f>
        <v>11.64575131106459</v>
      </c>
      <c r="B11" s="62">
        <f t="shared" si="2"/>
        <v>3</v>
      </c>
      <c r="I11" s="30"/>
      <c r="M11" s="30"/>
    </row>
    <row r="12" spans="1:14" ht="15.75" customHeight="1">
      <c r="A12" s="62">
        <f t="shared" ref="A12:B12" si="3">A46</f>
        <v>12.64575131106459</v>
      </c>
      <c r="B12" s="62">
        <f t="shared" si="3"/>
        <v>3.2360679774997898</v>
      </c>
      <c r="I12" s="30"/>
      <c r="M12" s="30"/>
    </row>
    <row r="13" spans="1:14" ht="15.75" customHeight="1">
      <c r="A13" s="62">
        <f t="shared" ref="A13:B13" si="4">A47</f>
        <v>9.6457513110645898</v>
      </c>
      <c r="B13" s="62">
        <f t="shared" si="4"/>
        <v>2.4142135623730949</v>
      </c>
      <c r="I13" s="30"/>
      <c r="M13" s="30"/>
    </row>
    <row r="14" spans="1:14" ht="15.75" customHeight="1">
      <c r="A14" s="62">
        <f t="shared" ref="A14:B14" si="5">A48</f>
        <v>13.64575131106459</v>
      </c>
      <c r="B14" s="62">
        <f t="shared" si="5"/>
        <v>3.4494897427831779</v>
      </c>
      <c r="I14" s="30"/>
      <c r="M14" s="30"/>
    </row>
    <row r="15" spans="1:14" ht="15.75" customHeight="1">
      <c r="A15" s="62">
        <f t="shared" ref="A15:B15" si="6">A49</f>
        <v>9.6457513110645898</v>
      </c>
      <c r="B15" s="62">
        <f t="shared" si="6"/>
        <v>2.4142135623730949</v>
      </c>
      <c r="I15" s="30"/>
      <c r="M15" s="30"/>
    </row>
    <row r="16" spans="1:14" ht="15.75" customHeight="1">
      <c r="A16" s="62">
        <f t="shared" ref="A16:B16" si="7">A50</f>
        <v>8.6457513110645898</v>
      </c>
      <c r="B16" s="62">
        <f t="shared" si="7"/>
        <v>2</v>
      </c>
      <c r="I16" s="30"/>
      <c r="M16" s="30"/>
    </row>
    <row r="17" spans="1:14" ht="15.75" customHeight="1">
      <c r="A17" s="62">
        <f t="shared" ref="A17:B17" si="8">A51</f>
        <v>12.64575131106459</v>
      </c>
      <c r="B17" s="62">
        <f t="shared" si="8"/>
        <v>3.2360679774997898</v>
      </c>
      <c r="I17" s="30"/>
      <c r="M17" s="30"/>
    </row>
    <row r="18" spans="1:14" ht="15.75" customHeight="1">
      <c r="A18" s="62">
        <f t="shared" ref="A18:B18" si="9">A52</f>
        <v>11.64575131106459</v>
      </c>
      <c r="B18" s="62">
        <f t="shared" si="9"/>
        <v>3</v>
      </c>
      <c r="I18" s="30"/>
      <c r="M18" s="30"/>
    </row>
    <row r="19" spans="1:14" ht="15.75" customHeight="1">
      <c r="I19" s="30"/>
      <c r="M19" s="30"/>
    </row>
    <row r="20" spans="1:14" ht="20.25" customHeight="1">
      <c r="A20" s="9" t="s">
        <v>140</v>
      </c>
      <c r="I20" s="30"/>
      <c r="M20" s="30"/>
    </row>
    <row r="21" spans="1:14" ht="15.75" customHeight="1">
      <c r="I21" s="30"/>
      <c r="M21" s="30"/>
    </row>
    <row r="22" spans="1:14" ht="15.75" customHeight="1">
      <c r="A22" s="11">
        <f t="shared" ref="A22:A23" si="10">A63</f>
        <v>0</v>
      </c>
      <c r="I22" s="30"/>
      <c r="M22" s="30"/>
    </row>
    <row r="23" spans="1:14" ht="15.75" customHeight="1">
      <c r="A23" s="11">
        <f t="shared" si="10"/>
        <v>0</v>
      </c>
      <c r="I23" s="30"/>
      <c r="M23" s="30" t="s">
        <v>39</v>
      </c>
      <c r="N23" s="11">
        <v>25</v>
      </c>
    </row>
    <row r="24" spans="1:14" ht="15.75" customHeight="1">
      <c r="I24" s="30"/>
      <c r="M24" s="30" t="s">
        <v>40</v>
      </c>
      <c r="N24" s="11">
        <v>24</v>
      </c>
    </row>
    <row r="25" spans="1:14" ht="15.75" customHeight="1">
      <c r="I25" s="30"/>
      <c r="M25" s="30" t="s">
        <v>52</v>
      </c>
      <c r="N25" s="11">
        <v>23</v>
      </c>
    </row>
    <row r="26" spans="1:14" ht="15.75" customHeight="1">
      <c r="A26" s="31" t="s">
        <v>109</v>
      </c>
      <c r="B26" s="32" t="s">
        <v>110</v>
      </c>
      <c r="C26" s="30"/>
      <c r="I26" s="30"/>
      <c r="M26" s="30" t="s">
        <v>53</v>
      </c>
      <c r="N26" s="11">
        <v>22</v>
      </c>
    </row>
    <row r="27" spans="1:14" ht="15.75" customHeight="1">
      <c r="A27" s="33">
        <f t="shared" ref="A27:A36" ca="1" si="11">RANDBETWEEN(1, 6)</f>
        <v>3</v>
      </c>
      <c r="B27" s="30"/>
      <c r="C27" s="30"/>
      <c r="I27" s="30"/>
      <c r="M27" s="30" t="s">
        <v>54</v>
      </c>
      <c r="N27" s="11">
        <v>21</v>
      </c>
    </row>
    <row r="28" spans="1:14" ht="15.75" customHeight="1">
      <c r="A28" s="33">
        <f t="shared" ca="1" si="11"/>
        <v>5</v>
      </c>
      <c r="B28" s="30"/>
      <c r="C28" s="30"/>
      <c r="I28" s="30"/>
      <c r="M28" s="30" t="s">
        <v>55</v>
      </c>
      <c r="N28" s="11">
        <v>20</v>
      </c>
    </row>
    <row r="29" spans="1:14" ht="15.75" customHeight="1">
      <c r="A29" s="33">
        <f t="shared" ca="1" si="11"/>
        <v>4</v>
      </c>
      <c r="B29" s="30"/>
      <c r="C29" s="32"/>
      <c r="E29" s="34" t="s">
        <v>112</v>
      </c>
      <c r="F29" s="30" t="s">
        <v>113</v>
      </c>
      <c r="I29" s="30"/>
      <c r="M29" s="30" t="s">
        <v>56</v>
      </c>
      <c r="N29" s="11">
        <v>19</v>
      </c>
    </row>
    <row r="30" spans="1:14" ht="15.75" customHeight="1">
      <c r="A30" s="33">
        <f t="shared" ca="1" si="11"/>
        <v>1</v>
      </c>
      <c r="B30" s="30"/>
      <c r="C30" s="30"/>
      <c r="E30" s="35">
        <v>6</v>
      </c>
      <c r="F30" s="30"/>
      <c r="I30" s="30"/>
      <c r="M30" s="30" t="s">
        <v>57</v>
      </c>
      <c r="N30" s="11">
        <v>18</v>
      </c>
    </row>
    <row r="31" spans="1:14" ht="15.75" customHeight="1">
      <c r="A31" s="33">
        <f t="shared" ca="1" si="11"/>
        <v>4</v>
      </c>
      <c r="B31" s="30"/>
      <c r="C31" s="30"/>
      <c r="E31" s="35">
        <v>4</v>
      </c>
      <c r="I31" s="30"/>
      <c r="M31" s="30" t="s">
        <v>58</v>
      </c>
      <c r="N31" s="11">
        <v>17</v>
      </c>
    </row>
    <row r="32" spans="1:14" ht="15.75" customHeight="1">
      <c r="A32" s="33">
        <f t="shared" ca="1" si="11"/>
        <v>3</v>
      </c>
      <c r="B32" s="30"/>
      <c r="C32" s="30"/>
      <c r="E32" s="35">
        <v>4</v>
      </c>
      <c r="I32" s="30"/>
      <c r="M32" s="30" t="s">
        <v>59</v>
      </c>
      <c r="N32" s="11">
        <v>16</v>
      </c>
    </row>
    <row r="33" spans="1:14" ht="13.2">
      <c r="A33" s="33">
        <f t="shared" ca="1" si="11"/>
        <v>4</v>
      </c>
      <c r="B33" s="30"/>
      <c r="C33" s="30"/>
      <c r="E33" s="35">
        <v>5</v>
      </c>
      <c r="I33" s="30"/>
      <c r="M33" s="30" t="s">
        <v>60</v>
      </c>
      <c r="N33" s="11">
        <v>15</v>
      </c>
    </row>
    <row r="34" spans="1:14" ht="13.2">
      <c r="A34" s="33">
        <f t="shared" ca="1" si="11"/>
        <v>1</v>
      </c>
      <c r="B34" s="30"/>
      <c r="C34" s="30"/>
      <c r="E34" s="35">
        <v>2</v>
      </c>
      <c r="I34" s="30"/>
      <c r="M34" s="30" t="s">
        <v>61</v>
      </c>
      <c r="N34" s="11">
        <v>14</v>
      </c>
    </row>
    <row r="35" spans="1:14" ht="13.2">
      <c r="A35" s="33">
        <f t="shared" ca="1" si="11"/>
        <v>1</v>
      </c>
      <c r="B35" s="30"/>
      <c r="C35" s="30"/>
      <c r="E35" s="35">
        <v>6</v>
      </c>
      <c r="I35" s="30"/>
      <c r="M35" s="30" t="s">
        <v>62</v>
      </c>
      <c r="N35" s="11">
        <v>13</v>
      </c>
    </row>
    <row r="36" spans="1:14" ht="13.2">
      <c r="A36" s="33">
        <f t="shared" ca="1" si="11"/>
        <v>3</v>
      </c>
      <c r="B36" s="30"/>
      <c r="C36" s="30"/>
      <c r="E36" s="35">
        <v>2</v>
      </c>
      <c r="I36" s="30"/>
      <c r="M36" s="30" t="s">
        <v>63</v>
      </c>
      <c r="N36" s="11">
        <v>12</v>
      </c>
    </row>
    <row r="37" spans="1:14" ht="13.2">
      <c r="E37" s="35">
        <v>1</v>
      </c>
      <c r="I37" s="30"/>
      <c r="M37" s="30" t="s">
        <v>64</v>
      </c>
      <c r="N37" s="11">
        <v>11</v>
      </c>
    </row>
    <row r="38" spans="1:14" ht="13.2">
      <c r="E38" s="35">
        <v>5</v>
      </c>
      <c r="I38" s="30"/>
      <c r="M38" s="30" t="s">
        <v>39</v>
      </c>
      <c r="N38" s="11">
        <v>10</v>
      </c>
    </row>
    <row r="39" spans="1:14" ht="13.2">
      <c r="E39" s="35">
        <v>4</v>
      </c>
      <c r="I39" s="30"/>
      <c r="M39" s="30" t="s">
        <v>65</v>
      </c>
      <c r="N39" s="11">
        <v>9</v>
      </c>
    </row>
    <row r="40" spans="1:14" ht="13.2">
      <c r="I40" s="30"/>
      <c r="M40" s="30" t="s">
        <v>66</v>
      </c>
      <c r="N40" s="11">
        <v>8</v>
      </c>
    </row>
    <row r="41" spans="1:14" ht="13.2">
      <c r="A41" s="36" t="s">
        <v>90</v>
      </c>
      <c r="I41" s="30"/>
      <c r="M41" s="30" t="s">
        <v>67</v>
      </c>
      <c r="N41" s="11">
        <v>7</v>
      </c>
    </row>
    <row r="42" spans="1:14" ht="13.2">
      <c r="A42" s="32" t="s">
        <v>141</v>
      </c>
      <c r="B42" s="32" t="s">
        <v>142</v>
      </c>
      <c r="I42" s="30"/>
      <c r="M42" s="30" t="s">
        <v>68</v>
      </c>
      <c r="N42" s="11">
        <v>6</v>
      </c>
    </row>
    <row r="43" spans="1:14" ht="13.2">
      <c r="A43" s="39">
        <f t="shared" ref="A43:A52" si="12">IF($B$5&lt;&gt;0,(SQRT($B$5)+$D$5+E30),(1+$D$5+E30))</f>
        <v>13.64575131106459</v>
      </c>
      <c r="B43" s="39">
        <f t="shared" ref="B43:B52" si="13">ABS($G$5-$F$5)+SQRT(E30)</f>
        <v>3.4494897427831779</v>
      </c>
      <c r="D43" s="3" t="s">
        <v>143</v>
      </c>
      <c r="I43" s="30"/>
      <c r="M43" s="30" t="s">
        <v>69</v>
      </c>
      <c r="N43" s="11">
        <v>5</v>
      </c>
    </row>
    <row r="44" spans="1:14" ht="13.2">
      <c r="A44" s="39">
        <f t="shared" si="12"/>
        <v>11.64575131106459</v>
      </c>
      <c r="B44" s="39">
        <f t="shared" si="13"/>
        <v>3</v>
      </c>
      <c r="D44" s="3" t="s">
        <v>144</v>
      </c>
      <c r="I44" s="30"/>
      <c r="M44" s="30" t="s">
        <v>70</v>
      </c>
      <c r="N44" s="11">
        <v>4</v>
      </c>
    </row>
    <row r="45" spans="1:14" ht="13.2">
      <c r="A45" s="39">
        <f t="shared" si="12"/>
        <v>11.64575131106459</v>
      </c>
      <c r="B45" s="39">
        <f t="shared" si="13"/>
        <v>3</v>
      </c>
      <c r="I45" s="30"/>
      <c r="M45" s="30" t="s">
        <v>71</v>
      </c>
      <c r="N45" s="11">
        <v>3</v>
      </c>
    </row>
    <row r="46" spans="1:14" ht="13.2">
      <c r="A46" s="39">
        <f t="shared" si="12"/>
        <v>12.64575131106459</v>
      </c>
      <c r="B46" s="39">
        <f t="shared" si="13"/>
        <v>3.2360679774997898</v>
      </c>
      <c r="I46" s="30"/>
      <c r="M46" s="30" t="s">
        <v>72</v>
      </c>
      <c r="N46" s="11">
        <v>2</v>
      </c>
    </row>
    <row r="47" spans="1:14" ht="15.75" customHeight="1">
      <c r="A47" s="39">
        <f t="shared" si="12"/>
        <v>9.6457513110645898</v>
      </c>
      <c r="B47" s="39">
        <f t="shared" si="13"/>
        <v>2.4142135623730949</v>
      </c>
      <c r="I47" s="30"/>
      <c r="M47" s="30" t="s">
        <v>73</v>
      </c>
      <c r="N47" s="11">
        <v>1</v>
      </c>
    </row>
    <row r="48" spans="1:14" ht="13.2">
      <c r="A48" s="39">
        <f t="shared" si="12"/>
        <v>13.64575131106459</v>
      </c>
      <c r="B48" s="39">
        <f t="shared" si="13"/>
        <v>3.4494897427831779</v>
      </c>
    </row>
    <row r="49" spans="1:10" ht="15.75" customHeight="1">
      <c r="A49" s="39">
        <f t="shared" si="12"/>
        <v>9.6457513110645898</v>
      </c>
      <c r="B49" s="39">
        <f t="shared" si="13"/>
        <v>2.4142135623730949</v>
      </c>
    </row>
    <row r="50" spans="1:10" ht="15.75" customHeight="1">
      <c r="A50" s="39">
        <f t="shared" si="12"/>
        <v>8.6457513110645898</v>
      </c>
      <c r="B50" s="39">
        <f t="shared" si="13"/>
        <v>2</v>
      </c>
    </row>
    <row r="51" spans="1:10" ht="15.75" customHeight="1">
      <c r="A51" s="39">
        <f t="shared" si="12"/>
        <v>12.64575131106459</v>
      </c>
      <c r="B51" s="39">
        <f t="shared" si="13"/>
        <v>3.2360679774997898</v>
      </c>
      <c r="D51" s="36"/>
      <c r="G51" s="30"/>
      <c r="H51" s="30"/>
      <c r="I51" s="30"/>
      <c r="J51" s="30"/>
    </row>
    <row r="52" spans="1:10" ht="13.2">
      <c r="A52" s="39">
        <f t="shared" si="12"/>
        <v>11.64575131106459</v>
      </c>
      <c r="B52" s="39">
        <f t="shared" si="13"/>
        <v>3</v>
      </c>
      <c r="D52" s="32"/>
      <c r="E52" s="32"/>
      <c r="F52" s="32"/>
      <c r="G52" s="30"/>
      <c r="H52" s="30"/>
      <c r="I52" s="30"/>
      <c r="J52" s="30"/>
    </row>
    <row r="53" spans="1:10" ht="13.2">
      <c r="D53" s="39"/>
      <c r="E53" s="39"/>
      <c r="G53" s="30"/>
      <c r="H53" s="30"/>
      <c r="I53" s="30"/>
      <c r="J53" s="30"/>
    </row>
    <row r="54" spans="1:10" ht="13.2">
      <c r="D54" s="39"/>
      <c r="E54" s="39"/>
      <c r="G54" s="30"/>
      <c r="H54" s="30"/>
      <c r="I54" s="30"/>
      <c r="J54" s="30"/>
    </row>
    <row r="55" spans="1:10" ht="13.2">
      <c r="D55" s="39"/>
      <c r="E55" s="39"/>
      <c r="G55" s="30"/>
      <c r="H55" s="30"/>
      <c r="I55" s="30"/>
      <c r="J55" s="30"/>
    </row>
    <row r="56" spans="1:10" ht="13.2">
      <c r="D56" s="39"/>
      <c r="E56" s="39"/>
      <c r="G56" s="30"/>
      <c r="H56" s="30"/>
      <c r="I56" s="30"/>
      <c r="J56" s="30"/>
    </row>
    <row r="57" spans="1:10" ht="13.2">
      <c r="D57" s="39"/>
      <c r="E57" s="39"/>
      <c r="G57" s="30"/>
      <c r="H57" s="30"/>
      <c r="I57" s="30"/>
      <c r="J57" s="30"/>
    </row>
    <row r="58" spans="1:10" ht="13.2">
      <c r="D58" s="39"/>
      <c r="E58" s="39"/>
      <c r="G58" s="30"/>
      <c r="H58" s="30"/>
      <c r="I58" s="30"/>
      <c r="J58" s="30"/>
    </row>
    <row r="59" spans="1:10" ht="13.2">
      <c r="D59" s="39"/>
      <c r="E59" s="39"/>
      <c r="G59" s="30"/>
      <c r="H59" s="30"/>
      <c r="I59" s="30"/>
      <c r="J59" s="30"/>
    </row>
    <row r="60" spans="1:10" ht="13.2">
      <c r="D60" s="39"/>
      <c r="E60" s="39"/>
      <c r="G60" s="30"/>
      <c r="H60" s="30"/>
      <c r="I60" s="30"/>
      <c r="J60" s="30"/>
    </row>
    <row r="61" spans="1:10" ht="13.2">
      <c r="D61" s="39"/>
      <c r="E61" s="39"/>
      <c r="G61" s="30"/>
      <c r="H61" s="30"/>
      <c r="I61" s="30"/>
      <c r="J61" s="30"/>
    </row>
    <row r="62" spans="1:10" ht="13.2">
      <c r="D62" s="39"/>
      <c r="E62" s="39"/>
      <c r="G62" s="30"/>
      <c r="H62" s="30"/>
      <c r="I62" s="30"/>
      <c r="J62" s="30"/>
    </row>
    <row r="63" spans="1:10" ht="15.75" customHeight="1">
      <c r="E63" s="39"/>
      <c r="G63" s="30"/>
      <c r="H63" s="30"/>
      <c r="I63" s="30"/>
      <c r="J63" s="30"/>
    </row>
    <row r="64" spans="1:10" ht="13.2"/>
    <row r="65" spans="1:11" ht="13.2"/>
    <row r="66" spans="1:11" ht="15.75" customHeight="1">
      <c r="A66" s="30"/>
      <c r="B66" s="30"/>
      <c r="C66" s="30"/>
      <c r="D66" s="30"/>
      <c r="E66" s="30"/>
      <c r="F66" s="30"/>
      <c r="G66" s="30"/>
      <c r="H66" s="30"/>
    </row>
    <row r="67" spans="1:11" ht="15.75" customHeight="1">
      <c r="A67" s="30"/>
      <c r="B67" s="30"/>
      <c r="C67" s="30"/>
      <c r="D67" s="30"/>
      <c r="E67" s="30"/>
      <c r="F67" s="30"/>
      <c r="G67" s="30"/>
      <c r="H67" s="30"/>
    </row>
    <row r="68" spans="1:11" ht="15.75" customHeight="1">
      <c r="A68" s="30"/>
      <c r="B68" s="30"/>
      <c r="C68" s="30"/>
      <c r="D68" s="30"/>
      <c r="E68" s="30"/>
      <c r="F68" s="30"/>
      <c r="G68" s="30"/>
      <c r="H68" s="30"/>
    </row>
    <row r="69" spans="1:11" ht="15.75" customHeight="1">
      <c r="A69" s="30"/>
      <c r="B69" s="30"/>
      <c r="C69" s="30"/>
      <c r="D69" s="30"/>
      <c r="E69" s="30"/>
      <c r="F69" s="30"/>
      <c r="G69" s="30"/>
      <c r="H69" s="30"/>
    </row>
    <row r="70" spans="1:11" ht="15.75" customHeight="1">
      <c r="A70" s="30"/>
      <c r="B70" s="30"/>
      <c r="C70" s="30"/>
      <c r="D70" s="30"/>
      <c r="E70" s="30"/>
      <c r="F70" s="30"/>
      <c r="G70" s="30"/>
      <c r="H70" s="30"/>
    </row>
    <row r="71" spans="1:11" ht="15.75" customHeight="1">
      <c r="A71" s="30"/>
      <c r="B71" s="30"/>
      <c r="C71" s="30"/>
      <c r="D71" s="30"/>
      <c r="E71" s="30"/>
      <c r="F71" s="30"/>
      <c r="G71" s="30"/>
      <c r="H71" s="30"/>
      <c r="K71" s="30"/>
    </row>
    <row r="72" spans="1:11" ht="15.75" customHeight="1">
      <c r="A72" s="30"/>
      <c r="B72" s="30"/>
      <c r="C72" s="30"/>
      <c r="D72" s="30"/>
      <c r="E72" s="30"/>
      <c r="F72" s="30"/>
      <c r="G72" s="30"/>
      <c r="H72" s="30"/>
    </row>
    <row r="73" spans="1:11" ht="15.75" customHeight="1">
      <c r="A73" s="30"/>
      <c r="B73" s="30"/>
      <c r="C73" s="30"/>
      <c r="D73" s="30"/>
      <c r="E73" s="30"/>
      <c r="F73" s="30"/>
      <c r="G73" s="30"/>
      <c r="H73" s="30"/>
    </row>
    <row r="74" spans="1:11" ht="15.75" customHeight="1">
      <c r="A74" s="30"/>
      <c r="B74" s="30"/>
      <c r="C74" s="30"/>
      <c r="D74" s="30"/>
      <c r="E74" s="30"/>
      <c r="F74" s="30"/>
      <c r="G74" s="30"/>
      <c r="H74" s="30"/>
    </row>
    <row r="75" spans="1:11" ht="15.75" customHeight="1">
      <c r="A75" s="30"/>
      <c r="B75" s="30"/>
      <c r="C75" s="30"/>
      <c r="D75" s="30"/>
      <c r="E75" s="30"/>
      <c r="F75" s="30"/>
      <c r="G75" s="30"/>
      <c r="H75" s="30"/>
    </row>
    <row r="76" spans="1:11" ht="15.75" customHeight="1">
      <c r="A76" s="30"/>
      <c r="B76" s="30"/>
      <c r="C76" s="30"/>
      <c r="D76" s="30"/>
      <c r="E76" s="30"/>
      <c r="F76" s="30"/>
      <c r="G76" s="30"/>
      <c r="H76" s="30"/>
    </row>
    <row r="77" spans="1:11" ht="15.75" customHeight="1">
      <c r="A77" s="30"/>
      <c r="B77" s="30"/>
      <c r="C77" s="30"/>
      <c r="D77" s="30"/>
      <c r="E77" s="30"/>
      <c r="F77" s="30"/>
      <c r="G77" s="30"/>
      <c r="H77" s="30"/>
    </row>
    <row r="78" spans="1:11" ht="15.75" customHeight="1">
      <c r="A78" s="30"/>
      <c r="B78" s="30"/>
      <c r="C78" s="30"/>
      <c r="D78" s="30"/>
      <c r="E78" s="30"/>
      <c r="F78" s="30"/>
      <c r="G78" s="30"/>
      <c r="H78" s="30"/>
    </row>
    <row r="79" spans="1:11" ht="15.75" customHeight="1">
      <c r="A79" s="30"/>
      <c r="B79" s="30"/>
      <c r="C79" s="30"/>
      <c r="D79" s="30"/>
      <c r="E79" s="30"/>
      <c r="F79" s="30"/>
      <c r="G79" s="30"/>
      <c r="H79" s="30"/>
    </row>
    <row r="80" spans="1:11" ht="15.75" customHeight="1">
      <c r="A80" s="30"/>
      <c r="B80" s="30"/>
      <c r="C80" s="30"/>
      <c r="D80" s="30"/>
      <c r="E80" s="30"/>
      <c r="F80" s="30"/>
      <c r="G80" s="30"/>
      <c r="H80" s="30"/>
    </row>
    <row r="81" ht="13.2"/>
    <row r="82" ht="13.2"/>
    <row r="83" ht="13.2"/>
    <row r="84" ht="13.2"/>
    <row r="85" ht="13.2"/>
    <row r="86" ht="13.2"/>
    <row r="87" ht="13.2"/>
    <row r="88" ht="13.2"/>
    <row r="89" ht="13.2"/>
    <row r="90" ht="13.2"/>
    <row r="91" ht="13.2"/>
    <row r="92" ht="13.2"/>
    <row r="93" ht="13.2"/>
    <row r="94" ht="13.2"/>
    <row r="95" ht="13.2"/>
    <row r="96" ht="13.2"/>
    <row r="97" ht="13.2"/>
    <row r="98" ht="13.2"/>
    <row r="99" ht="13.2"/>
    <row r="100" ht="13.2"/>
    <row r="101" ht="13.2"/>
    <row r="102" ht="13.2"/>
    <row r="103" ht="13.2"/>
    <row r="104" ht="13.2"/>
    <row r="105" ht="13.2"/>
    <row r="106" ht="13.2"/>
    <row r="107" ht="13.2"/>
    <row r="108" ht="13.2"/>
    <row r="109" ht="13.2"/>
    <row r="110" ht="13.2"/>
    <row r="111" ht="13.2"/>
    <row r="112" ht="13.2"/>
    <row r="113" ht="13.2"/>
    <row r="114" ht="13.2"/>
    <row r="115" ht="13.2"/>
    <row r="116" ht="13.2"/>
    <row r="117" ht="13.2"/>
    <row r="118" ht="13.2"/>
    <row r="119" ht="13.2"/>
    <row r="120" ht="13.2"/>
    <row r="121" ht="13.2"/>
    <row r="122" ht="13.2"/>
    <row r="123" ht="13.2"/>
    <row r="124" ht="13.2"/>
    <row r="125" ht="13.2"/>
    <row r="126" ht="13.2"/>
    <row r="127" ht="13.2"/>
    <row r="128" ht="13.2"/>
    <row r="129" ht="13.2"/>
    <row r="130" ht="13.2"/>
    <row r="131" ht="13.2"/>
    <row r="132" ht="13.2"/>
    <row r="133" ht="13.2"/>
    <row r="134" ht="13.2"/>
    <row r="135" ht="13.2"/>
    <row r="136" ht="13.2"/>
    <row r="137" ht="13.2"/>
    <row r="138" ht="13.2"/>
    <row r="139" ht="13.2"/>
    <row r="140" ht="13.2"/>
    <row r="141" ht="13.2"/>
    <row r="142" ht="13.2"/>
    <row r="143" ht="13.2"/>
    <row r="144" ht="13.2"/>
    <row r="145" ht="13.2"/>
    <row r="146" ht="13.2"/>
    <row r="147" ht="13.2"/>
    <row r="148" ht="13.2"/>
    <row r="149" ht="13.2"/>
    <row r="150" ht="13.2"/>
    <row r="151" ht="13.2"/>
    <row r="152" ht="13.2"/>
    <row r="153" ht="13.2"/>
    <row r="154" ht="13.2"/>
    <row r="155" ht="13.2"/>
    <row r="156" ht="13.2"/>
    <row r="157" ht="13.2"/>
    <row r="158" ht="13.2"/>
    <row r="159" ht="13.2"/>
    <row r="160" ht="13.2"/>
    <row r="161" ht="13.2"/>
    <row r="162" ht="13.2"/>
    <row r="163" ht="13.2"/>
    <row r="164" ht="13.2"/>
    <row r="165" ht="13.2"/>
    <row r="166" ht="13.2"/>
    <row r="167" ht="13.2"/>
    <row r="168" ht="13.2"/>
    <row r="169" ht="13.2"/>
    <row r="170" ht="13.2"/>
    <row r="171" ht="13.2"/>
    <row r="172" ht="13.2"/>
    <row r="173" ht="13.2"/>
    <row r="174" ht="13.2"/>
    <row r="175" ht="13.2"/>
    <row r="176" ht="13.2"/>
    <row r="177" ht="13.2"/>
    <row r="178" ht="13.2"/>
    <row r="179" ht="13.2"/>
    <row r="180" ht="13.2"/>
    <row r="181" ht="13.2"/>
    <row r="182" ht="13.2"/>
    <row r="183" ht="13.2"/>
    <row r="184" ht="13.2"/>
    <row r="185" ht="13.2"/>
    <row r="186" ht="13.2"/>
    <row r="187" ht="13.2"/>
    <row r="188" ht="13.2"/>
    <row r="189" ht="13.2"/>
    <row r="190" ht="13.2"/>
    <row r="191" ht="13.2"/>
    <row r="192" ht="13.2"/>
    <row r="193" ht="13.2"/>
    <row r="194" ht="13.2"/>
    <row r="195" ht="13.2"/>
    <row r="196" ht="13.2"/>
    <row r="197" ht="13.2"/>
    <row r="198" ht="13.2"/>
    <row r="199" ht="13.2"/>
    <row r="200" ht="13.2"/>
    <row r="201" ht="13.2"/>
    <row r="202" ht="13.2"/>
    <row r="203" ht="13.2"/>
    <row r="204" ht="13.2"/>
    <row r="205" ht="13.2"/>
    <row r="206" ht="13.2"/>
    <row r="207" ht="13.2"/>
    <row r="208" ht="13.2"/>
    <row r="209" ht="13.2"/>
    <row r="210" ht="13.2"/>
    <row r="211" ht="13.2"/>
    <row r="212" ht="13.2"/>
    <row r="213" ht="13.2"/>
    <row r="214" ht="13.2"/>
    <row r="215" ht="13.2"/>
    <row r="216" ht="13.2"/>
    <row r="217" ht="13.2"/>
    <row r="218" ht="13.2"/>
    <row r="219" ht="13.2"/>
    <row r="220" ht="13.2"/>
    <row r="221" ht="13.2"/>
    <row r="222" ht="13.2"/>
    <row r="223" ht="13.2"/>
    <row r="224" ht="13.2"/>
    <row r="225" ht="13.2"/>
    <row r="226" ht="13.2"/>
    <row r="227" ht="13.2"/>
    <row r="228" ht="13.2"/>
    <row r="229" ht="13.2"/>
    <row r="230" ht="13.2"/>
    <row r="231" ht="13.2"/>
    <row r="232" ht="13.2"/>
    <row r="233" ht="13.2"/>
    <row r="234" ht="13.2"/>
    <row r="235" ht="13.2"/>
    <row r="236" ht="13.2"/>
    <row r="237" ht="13.2"/>
    <row r="238" ht="13.2"/>
    <row r="239" ht="13.2"/>
    <row r="240" ht="13.2"/>
    <row r="241" ht="13.2"/>
    <row r="242" ht="13.2"/>
    <row r="243" ht="13.2"/>
    <row r="244" ht="13.2"/>
    <row r="245" ht="13.2"/>
    <row r="246" ht="13.2"/>
    <row r="247" ht="13.2"/>
    <row r="248" ht="13.2"/>
    <row r="249" ht="13.2"/>
    <row r="250" ht="13.2"/>
    <row r="251" ht="13.2"/>
    <row r="252" ht="13.2"/>
    <row r="253" ht="13.2"/>
    <row r="254" ht="13.2"/>
    <row r="255" ht="13.2"/>
    <row r="256" ht="13.2"/>
    <row r="257" ht="13.2"/>
    <row r="258" ht="13.2"/>
    <row r="259" ht="13.2"/>
    <row r="260" ht="13.2"/>
    <row r="261" ht="13.2"/>
    <row r="262" ht="13.2"/>
    <row r="263" ht="13.2"/>
    <row r="264" ht="13.2"/>
    <row r="265" ht="13.2"/>
    <row r="266" ht="13.2"/>
    <row r="267" ht="13.2"/>
    <row r="268" ht="13.2"/>
    <row r="269" ht="13.2"/>
    <row r="270" ht="13.2"/>
    <row r="271" ht="13.2"/>
    <row r="272" ht="13.2"/>
    <row r="273" ht="13.2"/>
    <row r="274" ht="13.2"/>
    <row r="275" ht="13.2"/>
    <row r="276" ht="13.2"/>
    <row r="277" ht="13.2"/>
    <row r="278" ht="13.2"/>
    <row r="279" ht="13.2"/>
    <row r="280" ht="13.2"/>
    <row r="281" ht="13.2"/>
    <row r="282" ht="13.2"/>
    <row r="283" ht="13.2"/>
    <row r="284" ht="13.2"/>
    <row r="285" ht="13.2"/>
    <row r="286" ht="13.2"/>
    <row r="287" ht="13.2"/>
    <row r="288" ht="13.2"/>
    <row r="289" ht="13.2"/>
    <row r="290" ht="13.2"/>
    <row r="291" ht="13.2"/>
    <row r="292" ht="13.2"/>
    <row r="293" ht="13.2"/>
    <row r="294" ht="13.2"/>
    <row r="295" ht="13.2"/>
    <row r="296" ht="13.2"/>
    <row r="297" ht="13.2"/>
    <row r="298" ht="13.2"/>
    <row r="299" ht="13.2"/>
    <row r="300" ht="13.2"/>
    <row r="301" ht="13.2"/>
    <row r="302" ht="13.2"/>
    <row r="303" ht="13.2"/>
    <row r="304" ht="13.2"/>
    <row r="305" ht="13.2"/>
    <row r="306" ht="13.2"/>
    <row r="307" ht="13.2"/>
    <row r="308" ht="13.2"/>
    <row r="309" ht="13.2"/>
    <row r="310" ht="13.2"/>
    <row r="311" ht="13.2"/>
    <row r="312" ht="13.2"/>
    <row r="313" ht="13.2"/>
    <row r="314" ht="13.2"/>
    <row r="315" ht="13.2"/>
    <row r="316" ht="13.2"/>
    <row r="317" ht="13.2"/>
    <row r="318" ht="13.2"/>
    <row r="319" ht="13.2"/>
    <row r="320" ht="13.2"/>
    <row r="321" ht="13.2"/>
    <row r="322" ht="13.2"/>
    <row r="323" ht="13.2"/>
    <row r="324" ht="13.2"/>
    <row r="325" ht="13.2"/>
    <row r="326" ht="13.2"/>
    <row r="327" ht="13.2"/>
    <row r="328" ht="13.2"/>
    <row r="329" ht="13.2"/>
    <row r="330" ht="13.2"/>
    <row r="331" ht="13.2"/>
    <row r="332" ht="13.2"/>
    <row r="333" ht="13.2"/>
    <row r="334" ht="13.2"/>
    <row r="335" ht="13.2"/>
    <row r="336" ht="13.2"/>
    <row r="337" ht="13.2"/>
    <row r="338" ht="13.2"/>
    <row r="339" ht="13.2"/>
    <row r="340" ht="13.2"/>
    <row r="341" ht="13.2"/>
    <row r="342" ht="13.2"/>
    <row r="343" ht="13.2"/>
    <row r="344" ht="13.2"/>
    <row r="345" ht="13.2"/>
    <row r="346" ht="13.2"/>
    <row r="347" ht="13.2"/>
    <row r="348" ht="13.2"/>
    <row r="349" ht="13.2"/>
    <row r="350" ht="13.2"/>
    <row r="351" ht="13.2"/>
    <row r="352" ht="13.2"/>
    <row r="353" ht="13.2"/>
    <row r="354" ht="13.2"/>
    <row r="355" ht="13.2"/>
    <row r="356" ht="13.2"/>
    <row r="357" ht="13.2"/>
    <row r="358" ht="13.2"/>
    <row r="359" ht="13.2"/>
    <row r="360" ht="13.2"/>
    <row r="361" ht="13.2"/>
    <row r="362" ht="13.2"/>
    <row r="363" ht="13.2"/>
    <row r="364" ht="13.2"/>
    <row r="365" ht="13.2"/>
    <row r="366" ht="13.2"/>
    <row r="367" ht="13.2"/>
    <row r="368" ht="13.2"/>
    <row r="369" ht="13.2"/>
    <row r="370" ht="13.2"/>
    <row r="371" ht="13.2"/>
    <row r="372" ht="13.2"/>
    <row r="373" ht="13.2"/>
    <row r="374" ht="13.2"/>
    <row r="375" ht="13.2"/>
    <row r="376" ht="13.2"/>
    <row r="377" ht="13.2"/>
    <row r="378" ht="13.2"/>
    <row r="379" ht="13.2"/>
    <row r="380" ht="13.2"/>
    <row r="381" ht="13.2"/>
    <row r="382" ht="13.2"/>
    <row r="383" ht="13.2"/>
    <row r="384" ht="13.2"/>
    <row r="385" ht="13.2"/>
    <row r="386" ht="13.2"/>
    <row r="387" ht="13.2"/>
    <row r="388" ht="13.2"/>
    <row r="389" ht="13.2"/>
    <row r="390" ht="13.2"/>
    <row r="391" ht="13.2"/>
    <row r="392" ht="13.2"/>
    <row r="393" ht="13.2"/>
    <row r="394" ht="13.2"/>
    <row r="395" ht="13.2"/>
    <row r="396" ht="13.2"/>
    <row r="397" ht="13.2"/>
    <row r="398" ht="13.2"/>
    <row r="399" ht="13.2"/>
    <row r="400" ht="13.2"/>
    <row r="401" ht="13.2"/>
    <row r="402" ht="13.2"/>
    <row r="403" ht="13.2"/>
    <row r="404" ht="13.2"/>
    <row r="405" ht="13.2"/>
    <row r="406" ht="13.2"/>
    <row r="407" ht="13.2"/>
    <row r="408" ht="13.2"/>
    <row r="409" ht="13.2"/>
    <row r="410" ht="13.2"/>
    <row r="411" ht="13.2"/>
    <row r="412" ht="13.2"/>
    <row r="413" ht="13.2"/>
    <row r="414" ht="13.2"/>
    <row r="415" ht="13.2"/>
    <row r="416" ht="13.2"/>
    <row r="417" ht="13.2"/>
    <row r="418" ht="13.2"/>
    <row r="419" ht="13.2"/>
    <row r="420" ht="13.2"/>
    <row r="421" ht="13.2"/>
    <row r="422" ht="13.2"/>
    <row r="423" ht="13.2"/>
    <row r="424" ht="13.2"/>
    <row r="425" ht="13.2"/>
    <row r="426" ht="13.2"/>
    <row r="427" ht="13.2"/>
    <row r="428" ht="13.2"/>
    <row r="429" ht="13.2"/>
    <row r="430" ht="13.2"/>
    <row r="431" ht="13.2"/>
    <row r="432" ht="13.2"/>
    <row r="433" ht="13.2"/>
    <row r="434" ht="13.2"/>
    <row r="435" ht="13.2"/>
    <row r="436" ht="13.2"/>
    <row r="437" ht="13.2"/>
    <row r="438" ht="13.2"/>
    <row r="439" ht="13.2"/>
    <row r="440" ht="13.2"/>
    <row r="441" ht="13.2"/>
    <row r="442" ht="13.2"/>
    <row r="443" ht="13.2"/>
    <row r="444" ht="13.2"/>
    <row r="445" ht="13.2"/>
    <row r="446" ht="13.2"/>
    <row r="447" ht="13.2"/>
    <row r="448" ht="13.2"/>
    <row r="449" ht="13.2"/>
    <row r="450" ht="13.2"/>
    <row r="451" ht="13.2"/>
    <row r="452" ht="13.2"/>
    <row r="453" ht="13.2"/>
    <row r="454" ht="13.2"/>
    <row r="455" ht="13.2"/>
    <row r="456" ht="13.2"/>
    <row r="457" ht="13.2"/>
    <row r="458" ht="13.2"/>
    <row r="459" ht="13.2"/>
    <row r="460" ht="13.2"/>
    <row r="461" ht="13.2"/>
    <row r="462" ht="13.2"/>
    <row r="463" ht="13.2"/>
    <row r="464" ht="13.2"/>
    <row r="465" ht="13.2"/>
    <row r="466" ht="13.2"/>
    <row r="467" ht="13.2"/>
    <row r="468" ht="13.2"/>
    <row r="469" ht="13.2"/>
    <row r="470" ht="13.2"/>
    <row r="471" ht="13.2"/>
    <row r="472" ht="13.2"/>
    <row r="473" ht="13.2"/>
    <row r="474" ht="13.2"/>
    <row r="475" ht="13.2"/>
    <row r="476" ht="13.2"/>
    <row r="477" ht="13.2"/>
    <row r="478" ht="13.2"/>
    <row r="479" ht="13.2"/>
    <row r="480" ht="13.2"/>
    <row r="481" ht="13.2"/>
    <row r="482" ht="13.2"/>
    <row r="483" ht="13.2"/>
    <row r="484" ht="13.2"/>
    <row r="485" ht="13.2"/>
    <row r="486" ht="13.2"/>
    <row r="487" ht="13.2"/>
    <row r="488" ht="13.2"/>
    <row r="489" ht="13.2"/>
    <row r="490" ht="13.2"/>
    <row r="491" ht="13.2"/>
    <row r="492" ht="13.2"/>
    <row r="493" ht="13.2"/>
    <row r="494" ht="13.2"/>
    <row r="495" ht="13.2"/>
    <row r="496" ht="13.2"/>
    <row r="497" ht="13.2"/>
    <row r="498" ht="13.2"/>
    <row r="499" ht="13.2"/>
    <row r="500" ht="13.2"/>
    <row r="501" ht="13.2"/>
    <row r="502" ht="13.2"/>
    <row r="503" ht="13.2"/>
    <row r="504" ht="13.2"/>
    <row r="505" ht="13.2"/>
    <row r="506" ht="13.2"/>
    <row r="507" ht="13.2"/>
    <row r="508" ht="13.2"/>
    <row r="509" ht="13.2"/>
    <row r="510" ht="13.2"/>
    <row r="511" ht="13.2"/>
    <row r="512" ht="13.2"/>
    <row r="513" ht="13.2"/>
    <row r="514" ht="13.2"/>
    <row r="515" ht="13.2"/>
    <row r="516" ht="13.2"/>
    <row r="517" ht="13.2"/>
    <row r="518" ht="13.2"/>
    <row r="519" ht="13.2"/>
    <row r="520" ht="13.2"/>
    <row r="521" ht="13.2"/>
    <row r="522" ht="13.2"/>
    <row r="523" ht="13.2"/>
    <row r="524" ht="13.2"/>
    <row r="525" ht="13.2"/>
    <row r="526" ht="13.2"/>
    <row r="527" ht="13.2"/>
    <row r="528" ht="13.2"/>
    <row r="529" ht="13.2"/>
    <row r="530" ht="13.2"/>
    <row r="531" ht="13.2"/>
    <row r="532" ht="13.2"/>
    <row r="533" ht="13.2"/>
    <row r="534" ht="13.2"/>
    <row r="535" ht="13.2"/>
    <row r="536" ht="13.2"/>
    <row r="537" ht="13.2"/>
    <row r="538" ht="13.2"/>
    <row r="539" ht="13.2"/>
    <row r="540" ht="13.2"/>
    <row r="541" ht="13.2"/>
    <row r="542" ht="13.2"/>
    <row r="543" ht="13.2"/>
    <row r="544" ht="13.2"/>
    <row r="545" ht="13.2"/>
    <row r="546" ht="13.2"/>
    <row r="547" ht="13.2"/>
    <row r="548" ht="13.2"/>
    <row r="549" ht="13.2"/>
    <row r="550" ht="13.2"/>
    <row r="551" ht="13.2"/>
    <row r="552" ht="13.2"/>
    <row r="553" ht="13.2"/>
    <row r="554" ht="13.2"/>
    <row r="555" ht="13.2"/>
    <row r="556" ht="13.2"/>
    <row r="557" ht="13.2"/>
    <row r="558" ht="13.2"/>
    <row r="559" ht="13.2"/>
    <row r="560" ht="13.2"/>
    <row r="561" ht="13.2"/>
    <row r="562" ht="13.2"/>
    <row r="563" ht="13.2"/>
    <row r="564" ht="13.2"/>
    <row r="565" ht="13.2"/>
    <row r="566" ht="13.2"/>
    <row r="567" ht="13.2"/>
    <row r="568" ht="13.2"/>
    <row r="569" ht="13.2"/>
    <row r="570" ht="13.2"/>
    <row r="571" ht="13.2"/>
    <row r="572" ht="13.2"/>
    <row r="573" ht="13.2"/>
    <row r="574" ht="13.2"/>
    <row r="575" ht="13.2"/>
    <row r="576" ht="13.2"/>
    <row r="577" ht="13.2"/>
    <row r="578" ht="13.2"/>
    <row r="579" ht="13.2"/>
    <row r="580" ht="13.2"/>
    <row r="581" ht="13.2"/>
    <row r="582" ht="13.2"/>
    <row r="583" ht="13.2"/>
    <row r="584" ht="13.2"/>
    <row r="585" ht="13.2"/>
    <row r="586" ht="13.2"/>
    <row r="587" ht="13.2"/>
    <row r="588" ht="13.2"/>
    <row r="589" ht="13.2"/>
    <row r="590" ht="13.2"/>
    <row r="591" ht="13.2"/>
    <row r="592" ht="13.2"/>
    <row r="593" ht="13.2"/>
    <row r="594" ht="13.2"/>
    <row r="595" ht="13.2"/>
    <row r="596" ht="13.2"/>
    <row r="597" ht="13.2"/>
    <row r="598" ht="13.2"/>
    <row r="599" ht="13.2"/>
    <row r="600" ht="13.2"/>
    <row r="601" ht="13.2"/>
    <row r="602" ht="13.2"/>
    <row r="603" ht="13.2"/>
    <row r="604" ht="13.2"/>
    <row r="605" ht="13.2"/>
    <row r="606" ht="13.2"/>
    <row r="607" ht="13.2"/>
    <row r="608" ht="13.2"/>
    <row r="609" ht="13.2"/>
    <row r="610" ht="13.2"/>
    <row r="611" ht="13.2"/>
    <row r="612" ht="13.2"/>
    <row r="613" ht="13.2"/>
    <row r="614" ht="13.2"/>
    <row r="615" ht="13.2"/>
    <row r="616" ht="13.2"/>
    <row r="617" ht="13.2"/>
    <row r="618" ht="13.2"/>
    <row r="619" ht="13.2"/>
    <row r="620" ht="13.2"/>
    <row r="621" ht="13.2"/>
    <row r="622" ht="13.2"/>
    <row r="623" ht="13.2"/>
    <row r="624" ht="13.2"/>
    <row r="625" ht="13.2"/>
    <row r="626" ht="13.2"/>
    <row r="627" ht="13.2"/>
    <row r="628" ht="13.2"/>
    <row r="629" ht="13.2"/>
    <row r="630" ht="13.2"/>
    <row r="631" ht="13.2"/>
    <row r="632" ht="13.2"/>
    <row r="633" ht="13.2"/>
    <row r="634" ht="13.2"/>
    <row r="635" ht="13.2"/>
    <row r="636" ht="13.2"/>
    <row r="637" ht="13.2"/>
    <row r="638" ht="13.2"/>
    <row r="639" ht="13.2"/>
    <row r="640" ht="13.2"/>
    <row r="641" ht="13.2"/>
    <row r="642" ht="13.2"/>
    <row r="643" ht="13.2"/>
    <row r="644" ht="13.2"/>
    <row r="645" ht="13.2"/>
    <row r="646" ht="13.2"/>
    <row r="647" ht="13.2"/>
    <row r="648" ht="13.2"/>
    <row r="649" ht="13.2"/>
    <row r="650" ht="13.2"/>
    <row r="651" ht="13.2"/>
    <row r="652" ht="13.2"/>
    <row r="653" ht="13.2"/>
    <row r="654" ht="13.2"/>
    <row r="655" ht="13.2"/>
    <row r="656" ht="13.2"/>
    <row r="657" ht="13.2"/>
    <row r="658" ht="13.2"/>
    <row r="659" ht="13.2"/>
    <row r="660" ht="13.2"/>
    <row r="661" ht="13.2"/>
    <row r="662" ht="13.2"/>
    <row r="663" ht="13.2"/>
    <row r="664" ht="13.2"/>
    <row r="665" ht="13.2"/>
    <row r="666" ht="13.2"/>
    <row r="667" ht="13.2"/>
    <row r="668" ht="13.2"/>
    <row r="669" ht="13.2"/>
    <row r="670" ht="13.2"/>
    <row r="671" ht="13.2"/>
    <row r="672" ht="13.2"/>
    <row r="673" ht="13.2"/>
    <row r="674" ht="13.2"/>
    <row r="675" ht="13.2"/>
    <row r="676" ht="13.2"/>
    <row r="677" ht="13.2"/>
    <row r="678" ht="13.2"/>
    <row r="679" ht="13.2"/>
    <row r="680" ht="13.2"/>
    <row r="681" ht="13.2"/>
    <row r="682" ht="13.2"/>
    <row r="683" ht="13.2"/>
    <row r="684" ht="13.2"/>
    <row r="685" ht="13.2"/>
    <row r="686" ht="13.2"/>
    <row r="687" ht="13.2"/>
    <row r="688" ht="13.2"/>
    <row r="689" ht="13.2"/>
    <row r="690" ht="13.2"/>
    <row r="691" ht="13.2"/>
    <row r="692" ht="13.2"/>
    <row r="693" ht="13.2"/>
    <row r="694" ht="13.2"/>
    <row r="695" ht="13.2"/>
    <row r="696" ht="13.2"/>
    <row r="697" ht="13.2"/>
    <row r="698" ht="13.2"/>
    <row r="699" ht="13.2"/>
    <row r="700" ht="13.2"/>
    <row r="701" ht="13.2"/>
    <row r="702" ht="13.2"/>
    <row r="703" ht="13.2"/>
    <row r="704" ht="13.2"/>
    <row r="705" ht="13.2"/>
    <row r="706" ht="13.2"/>
    <row r="707" ht="13.2"/>
    <row r="708" ht="13.2"/>
    <row r="709" ht="13.2"/>
    <row r="710" ht="13.2"/>
    <row r="711" ht="13.2"/>
    <row r="712" ht="13.2"/>
    <row r="713" ht="13.2"/>
    <row r="714" ht="13.2"/>
    <row r="715" ht="13.2"/>
    <row r="716" ht="13.2"/>
    <row r="717" ht="13.2"/>
    <row r="718" ht="13.2"/>
    <row r="719" ht="13.2"/>
    <row r="720" ht="13.2"/>
    <row r="721" ht="13.2"/>
    <row r="722" ht="13.2"/>
    <row r="723" ht="13.2"/>
    <row r="724" ht="13.2"/>
    <row r="725" ht="13.2"/>
    <row r="726" ht="13.2"/>
    <row r="727" ht="13.2"/>
    <row r="728" ht="13.2"/>
    <row r="729" ht="13.2"/>
    <row r="730" ht="13.2"/>
    <row r="731" ht="13.2"/>
    <row r="732" ht="13.2"/>
    <row r="733" ht="13.2"/>
    <row r="734" ht="13.2"/>
    <row r="735" ht="13.2"/>
    <row r="736" ht="13.2"/>
    <row r="737" ht="13.2"/>
    <row r="738" ht="13.2"/>
    <row r="739" ht="13.2"/>
    <row r="740" ht="13.2"/>
    <row r="741" ht="13.2"/>
    <row r="742" ht="13.2"/>
    <row r="743" ht="13.2"/>
    <row r="744" ht="13.2"/>
    <row r="745" ht="13.2"/>
    <row r="746" ht="13.2"/>
    <row r="747" ht="13.2"/>
    <row r="748" ht="13.2"/>
    <row r="749" ht="13.2"/>
    <row r="750" ht="13.2"/>
    <row r="751" ht="13.2"/>
    <row r="752" ht="13.2"/>
    <row r="753" ht="13.2"/>
    <row r="754" ht="13.2"/>
    <row r="755" ht="13.2"/>
    <row r="756" ht="13.2"/>
    <row r="757" ht="13.2"/>
    <row r="758" ht="13.2"/>
    <row r="759" ht="13.2"/>
    <row r="760" ht="13.2"/>
    <row r="761" ht="13.2"/>
    <row r="762" ht="13.2"/>
    <row r="763" ht="13.2"/>
    <row r="764" ht="13.2"/>
    <row r="765" ht="13.2"/>
    <row r="766" ht="13.2"/>
    <row r="767" ht="13.2"/>
    <row r="768" ht="13.2"/>
    <row r="769" ht="13.2"/>
    <row r="770" ht="13.2"/>
    <row r="771" ht="13.2"/>
    <row r="772" ht="13.2"/>
    <row r="773" ht="13.2"/>
    <row r="774" ht="13.2"/>
    <row r="775" ht="13.2"/>
    <row r="776" ht="13.2"/>
    <row r="777" ht="13.2"/>
    <row r="778" ht="13.2"/>
    <row r="779" ht="13.2"/>
    <row r="780" ht="13.2"/>
    <row r="781" ht="13.2"/>
    <row r="782" ht="13.2"/>
    <row r="783" ht="13.2"/>
    <row r="784" ht="13.2"/>
    <row r="785" ht="13.2"/>
    <row r="786" ht="13.2"/>
    <row r="787" ht="13.2"/>
    <row r="788" ht="13.2"/>
    <row r="789" ht="13.2"/>
    <row r="790" ht="13.2"/>
    <row r="791" ht="13.2"/>
    <row r="792" ht="13.2"/>
    <row r="793" ht="13.2"/>
    <row r="794" ht="13.2"/>
    <row r="795" ht="13.2"/>
    <row r="796" ht="13.2"/>
    <row r="797" ht="13.2"/>
    <row r="798" ht="13.2"/>
    <row r="799" ht="13.2"/>
    <row r="800" ht="13.2"/>
    <row r="801" ht="13.2"/>
    <row r="802" ht="13.2"/>
    <row r="803" ht="13.2"/>
    <row r="804" ht="13.2"/>
    <row r="805" ht="13.2"/>
    <row r="806" ht="13.2"/>
    <row r="807" ht="13.2"/>
    <row r="808" ht="13.2"/>
    <row r="809" ht="13.2"/>
    <row r="810" ht="13.2"/>
    <row r="811" ht="13.2"/>
    <row r="812" ht="13.2"/>
    <row r="813" ht="13.2"/>
    <row r="814" ht="13.2"/>
    <row r="815" ht="13.2"/>
    <row r="816" ht="13.2"/>
    <row r="817" ht="13.2"/>
    <row r="818" ht="13.2"/>
    <row r="819" ht="13.2"/>
    <row r="820" ht="13.2"/>
    <row r="821" ht="13.2"/>
    <row r="822" ht="13.2"/>
    <row r="823" ht="13.2"/>
    <row r="824" ht="13.2"/>
    <row r="825" ht="13.2"/>
    <row r="826" ht="13.2"/>
    <row r="827" ht="13.2"/>
    <row r="828" ht="13.2"/>
    <row r="829" ht="13.2"/>
    <row r="830" ht="13.2"/>
    <row r="831" ht="13.2"/>
    <row r="832" ht="13.2"/>
    <row r="833" ht="13.2"/>
    <row r="834" ht="13.2"/>
    <row r="835" ht="13.2"/>
    <row r="836" ht="13.2"/>
    <row r="837" ht="13.2"/>
    <row r="838" ht="13.2"/>
    <row r="839" ht="13.2"/>
    <row r="840" ht="13.2"/>
    <row r="841" ht="13.2"/>
    <row r="842" ht="13.2"/>
    <row r="843" ht="13.2"/>
    <row r="844" ht="13.2"/>
    <row r="845" ht="13.2"/>
    <row r="846" ht="13.2"/>
    <row r="847" ht="13.2"/>
    <row r="848" ht="13.2"/>
    <row r="849" ht="13.2"/>
    <row r="850" ht="13.2"/>
    <row r="851" ht="13.2"/>
    <row r="852" ht="13.2"/>
    <row r="853" ht="13.2"/>
    <row r="854" ht="13.2"/>
    <row r="855" ht="13.2"/>
    <row r="856" ht="13.2"/>
    <row r="857" ht="13.2"/>
    <row r="858" ht="13.2"/>
    <row r="859" ht="13.2"/>
    <row r="860" ht="13.2"/>
    <row r="861" ht="13.2"/>
    <row r="862" ht="13.2"/>
    <row r="863" ht="13.2"/>
    <row r="864" ht="13.2"/>
    <row r="865" ht="13.2"/>
    <row r="866" ht="13.2"/>
    <row r="867" ht="13.2"/>
    <row r="868" ht="13.2"/>
    <row r="869" ht="13.2"/>
    <row r="870" ht="13.2"/>
    <row r="871" ht="13.2"/>
    <row r="872" ht="13.2"/>
    <row r="873" ht="13.2"/>
    <row r="874" ht="13.2"/>
    <row r="875" ht="13.2"/>
    <row r="876" ht="13.2"/>
    <row r="877" ht="13.2"/>
    <row r="878" ht="13.2"/>
    <row r="879" ht="13.2"/>
    <row r="880" ht="13.2"/>
    <row r="881" ht="13.2"/>
    <row r="882" ht="13.2"/>
    <row r="883" ht="13.2"/>
    <row r="884" ht="13.2"/>
    <row r="885" ht="13.2"/>
    <row r="886" ht="13.2"/>
    <row r="887" ht="13.2"/>
    <row r="888" ht="13.2"/>
    <row r="889" ht="13.2"/>
    <row r="890" ht="13.2"/>
    <row r="891" ht="13.2"/>
    <row r="892" ht="13.2"/>
    <row r="893" ht="13.2"/>
    <row r="894" ht="13.2"/>
    <row r="895" ht="13.2"/>
    <row r="896" ht="13.2"/>
    <row r="897" ht="13.2"/>
    <row r="898" ht="13.2"/>
    <row r="899" ht="13.2"/>
    <row r="900" ht="13.2"/>
    <row r="901" ht="13.2"/>
    <row r="902" ht="13.2"/>
    <row r="903" ht="13.2"/>
    <row r="904" ht="13.2"/>
    <row r="905" ht="13.2"/>
    <row r="906" ht="13.2"/>
    <row r="907" ht="13.2"/>
    <row r="908" ht="13.2"/>
    <row r="909" ht="13.2"/>
    <row r="910" ht="13.2"/>
    <row r="911" ht="13.2"/>
    <row r="912" ht="13.2"/>
    <row r="913" ht="13.2"/>
    <row r="914" ht="13.2"/>
    <row r="915" ht="13.2"/>
    <row r="916" ht="13.2"/>
    <row r="917" ht="13.2"/>
    <row r="918" ht="13.2"/>
    <row r="919" ht="13.2"/>
    <row r="920" ht="13.2"/>
    <row r="921" ht="13.2"/>
    <row r="922" ht="13.2"/>
    <row r="923" ht="13.2"/>
    <row r="924" ht="13.2"/>
    <row r="925" ht="13.2"/>
    <row r="926" ht="13.2"/>
    <row r="927" ht="13.2"/>
    <row r="928" ht="13.2"/>
    <row r="929" ht="13.2"/>
    <row r="930" ht="13.2"/>
    <row r="931" ht="13.2"/>
    <row r="932" ht="13.2"/>
    <row r="933" ht="13.2"/>
    <row r="934" ht="13.2"/>
    <row r="935" ht="13.2"/>
    <row r="936" ht="13.2"/>
    <row r="937" ht="13.2"/>
    <row r="938" ht="13.2"/>
    <row r="939" ht="13.2"/>
    <row r="940" ht="13.2"/>
    <row r="941" ht="13.2"/>
    <row r="942" ht="13.2"/>
    <row r="943" ht="13.2"/>
    <row r="944" ht="13.2"/>
    <row r="945" ht="13.2"/>
    <row r="946" ht="13.2"/>
    <row r="947" ht="13.2"/>
    <row r="948" ht="13.2"/>
    <row r="949" ht="13.2"/>
    <row r="950" ht="13.2"/>
    <row r="951" ht="13.2"/>
    <row r="952" ht="13.2"/>
    <row r="953" ht="13.2"/>
    <row r="954" ht="13.2"/>
    <row r="955" ht="13.2"/>
    <row r="956" ht="13.2"/>
    <row r="957" ht="13.2"/>
    <row r="958" ht="13.2"/>
    <row r="959" ht="13.2"/>
    <row r="960" ht="13.2"/>
    <row r="961" ht="13.2"/>
    <row r="962" ht="13.2"/>
    <row r="963" ht="13.2"/>
    <row r="964" ht="13.2"/>
    <row r="965" ht="13.2"/>
    <row r="966" ht="13.2"/>
    <row r="967" ht="13.2"/>
    <row r="968" ht="13.2"/>
    <row r="969" ht="13.2"/>
    <row r="970" ht="13.2"/>
    <row r="971" ht="13.2"/>
    <row r="972" ht="13.2"/>
    <row r="973" ht="13.2"/>
    <row r="974" ht="13.2"/>
    <row r="975" ht="13.2"/>
    <row r="976" ht="13.2"/>
    <row r="977" ht="13.2"/>
    <row r="978" ht="13.2"/>
    <row r="979" ht="13.2"/>
    <row r="980" ht="13.2"/>
    <row r="981" ht="13.2"/>
    <row r="982" ht="13.2"/>
    <row r="983" ht="13.2"/>
    <row r="984" ht="13.2"/>
    <row r="985" ht="13.2"/>
    <row r="986" ht="13.2"/>
    <row r="987" ht="13.2"/>
    <row r="988" ht="13.2"/>
    <row r="989" ht="13.2"/>
    <row r="990" ht="13.2"/>
    <row r="991" ht="13.2"/>
    <row r="992" ht="13.2"/>
    <row r="993" ht="13.2"/>
    <row r="994" ht="13.2"/>
    <row r="995" ht="13.2"/>
    <row r="996" ht="13.2"/>
    <row r="997" ht="13.2"/>
    <row r="998" ht="13.2"/>
    <row r="999" ht="13.2"/>
    <row r="1000" ht="13.2"/>
    <row r="1001" ht="13.2"/>
    <row r="1002" ht="13.2"/>
    <row r="1003" ht="13.2"/>
    <row r="1004" ht="13.2"/>
    <row r="1005" ht="13.2"/>
    <row r="1006" ht="13.2"/>
    <row r="1007" ht="13.2"/>
    <row r="1008" ht="13.2"/>
    <row r="1009" ht="13.2"/>
    <row r="1010" ht="13.2"/>
    <row r="1011" ht="13.2"/>
    <row r="1012" ht="13.2"/>
    <row r="1013" ht="13.2"/>
    <row r="1014" ht="13.2"/>
    <row r="1015" ht="13.2"/>
    <row r="1016" ht="13.2"/>
  </sheetData>
  <mergeCells count="2">
    <mergeCell ref="A7:B7"/>
    <mergeCell ref="A2:F2"/>
  </mergeCells>
  <hyperlinks>
    <hyperlink ref="A2" r:id="rId1" display="Fiddler crabs (Minuca pugnax) are common inhabitants of Atlantic coastal marshes. Their diet consists primarily of algae, _x000a_bacteria and decaying marsh plants. You are attempting to develop an artificial diet so that you can more easily raise them in the l" xr:uid="{00000000-0004-0000-0400-00000000000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N26"/>
  <sheetViews>
    <sheetView workbookViewId="0">
      <selection activeCell="A5" sqref="A5"/>
    </sheetView>
  </sheetViews>
  <sheetFormatPr defaultColWidth="14.44140625" defaultRowHeight="15.75" customHeight="1"/>
  <sheetData>
    <row r="1" spans="1:14" ht="17.399999999999999">
      <c r="A1" s="9" t="s">
        <v>145</v>
      </c>
    </row>
    <row r="2" spans="1:14" ht="105.6" customHeight="1">
      <c r="A2" s="92" t="s">
        <v>177</v>
      </c>
      <c r="B2" s="92"/>
      <c r="C2" s="92"/>
      <c r="D2" s="92"/>
      <c r="E2" s="92"/>
      <c r="F2" s="92"/>
    </row>
    <row r="4" spans="1:14" ht="17.25" customHeight="1">
      <c r="A4" s="3" t="s">
        <v>136</v>
      </c>
    </row>
    <row r="5" spans="1:14" ht="15.75" customHeight="1">
      <c r="A5" s="60">
        <v>1</v>
      </c>
      <c r="B5" s="60">
        <v>2</v>
      </c>
      <c r="C5" s="60">
        <v>3</v>
      </c>
      <c r="D5" s="60">
        <v>4</v>
      </c>
      <c r="E5" s="60">
        <v>5</v>
      </c>
      <c r="F5" s="60">
        <v>4</v>
      </c>
      <c r="G5" s="60">
        <v>1</v>
      </c>
      <c r="H5" s="60">
        <v>8</v>
      </c>
      <c r="I5" s="60">
        <v>9</v>
      </c>
      <c r="M5" s="30" t="s">
        <v>38</v>
      </c>
      <c r="N5" s="11">
        <v>26</v>
      </c>
    </row>
    <row r="8" spans="1:14" ht="13.2">
      <c r="A8" s="63" t="s">
        <v>146</v>
      </c>
      <c r="B8" s="64" t="s">
        <v>147</v>
      </c>
      <c r="C8" s="65" t="s">
        <v>148</v>
      </c>
    </row>
    <row r="9" spans="1:14" ht="13.2">
      <c r="A9" s="66" t="s">
        <v>149</v>
      </c>
      <c r="B9" s="67">
        <v>25</v>
      </c>
      <c r="C9" s="67">
        <f t="shared" ref="C9:C13" si="0">B20</f>
        <v>22</v>
      </c>
    </row>
    <row r="10" spans="1:14" ht="13.2">
      <c r="A10" s="66" t="s">
        <v>150</v>
      </c>
      <c r="B10" s="67">
        <v>25</v>
      </c>
      <c r="C10" s="67">
        <f t="shared" si="0"/>
        <v>18</v>
      </c>
    </row>
    <row r="11" spans="1:14" ht="13.2">
      <c r="A11" s="66" t="s">
        <v>151</v>
      </c>
      <c r="B11" s="67">
        <v>25</v>
      </c>
      <c r="C11" s="67">
        <f t="shared" si="0"/>
        <v>18</v>
      </c>
    </row>
    <row r="12" spans="1:14" ht="13.2">
      <c r="A12" s="66" t="s">
        <v>152</v>
      </c>
      <c r="B12" s="67">
        <v>15</v>
      </c>
      <c r="C12" s="67">
        <f t="shared" si="0"/>
        <v>11</v>
      </c>
    </row>
    <row r="13" spans="1:14" ht="13.2">
      <c r="A13" s="66" t="s">
        <v>153</v>
      </c>
      <c r="B13" s="67">
        <v>10</v>
      </c>
      <c r="C13" s="67">
        <f t="shared" si="0"/>
        <v>31</v>
      </c>
    </row>
    <row r="17" spans="1:9" ht="15.6">
      <c r="A17" s="5" t="s">
        <v>140</v>
      </c>
    </row>
    <row r="19" spans="1:9" ht="13.2">
      <c r="A19" s="68" t="s">
        <v>146</v>
      </c>
      <c r="B19" s="3" t="s">
        <v>148</v>
      </c>
      <c r="D19" s="69" t="s">
        <v>154</v>
      </c>
      <c r="E19" s="3" t="s">
        <v>155</v>
      </c>
      <c r="F19" s="70" t="s">
        <v>112</v>
      </c>
      <c r="G19" s="3" t="s">
        <v>156</v>
      </c>
      <c r="H19" s="3" t="s">
        <v>157</v>
      </c>
    </row>
    <row r="20" spans="1:9" ht="13.2">
      <c r="A20" s="68" t="s">
        <v>149</v>
      </c>
      <c r="B20" s="11">
        <f t="shared" ref="B20:B24" si="1">H20</f>
        <v>22</v>
      </c>
      <c r="D20" s="69">
        <f t="shared" ref="D20:D22" ca="1" si="2">RANDBETWEEN(20,24)</f>
        <v>21</v>
      </c>
      <c r="F20" s="71">
        <v>24</v>
      </c>
      <c r="G20" s="11">
        <f>ROUNDUP((C$5/2),0)</f>
        <v>2</v>
      </c>
      <c r="H20" s="11">
        <f t="shared" ref="H20:H23" si="3">ABS(F20-G20)</f>
        <v>22</v>
      </c>
      <c r="I20" s="3" t="s">
        <v>158</v>
      </c>
    </row>
    <row r="21" spans="1:9" ht="13.2">
      <c r="A21" s="68" t="s">
        <v>150</v>
      </c>
      <c r="B21" s="11">
        <f t="shared" si="1"/>
        <v>18</v>
      </c>
      <c r="D21" s="69">
        <f t="shared" ca="1" si="2"/>
        <v>23</v>
      </c>
      <c r="F21" s="71">
        <v>20</v>
      </c>
      <c r="G21" s="11">
        <f>ROUNDUP((D$5/2),0)</f>
        <v>2</v>
      </c>
      <c r="H21" s="11">
        <f t="shared" si="3"/>
        <v>18</v>
      </c>
    </row>
    <row r="22" spans="1:9" ht="13.2">
      <c r="A22" s="68" t="s">
        <v>151</v>
      </c>
      <c r="B22" s="11">
        <f t="shared" si="1"/>
        <v>18</v>
      </c>
      <c r="D22" s="69">
        <f t="shared" ca="1" si="2"/>
        <v>20</v>
      </c>
      <c r="F22" s="71">
        <v>21</v>
      </c>
      <c r="G22" s="11">
        <f>ROUNDUP((E$5/2),0)</f>
        <v>3</v>
      </c>
      <c r="H22" s="11">
        <f t="shared" si="3"/>
        <v>18</v>
      </c>
    </row>
    <row r="23" spans="1:9" ht="13.2">
      <c r="A23" s="68" t="s">
        <v>152</v>
      </c>
      <c r="B23" s="11">
        <f t="shared" si="1"/>
        <v>11</v>
      </c>
      <c r="D23" s="69">
        <f ca="1">RANDBETWEEN(10,15)</f>
        <v>15</v>
      </c>
      <c r="F23" s="71">
        <v>13</v>
      </c>
      <c r="G23" s="11">
        <f>ROUNDUP((F$5/2),0)</f>
        <v>2</v>
      </c>
      <c r="H23" s="11">
        <f t="shared" si="3"/>
        <v>11</v>
      </c>
    </row>
    <row r="24" spans="1:9" ht="13.2">
      <c r="A24" s="68" t="s">
        <v>153</v>
      </c>
      <c r="B24" s="11">
        <f t="shared" si="1"/>
        <v>31</v>
      </c>
      <c r="D24" s="72">
        <f ca="1">100-SUM(D20:D23)</f>
        <v>21</v>
      </c>
      <c r="F24" s="73">
        <v>22</v>
      </c>
      <c r="G24" s="11">
        <f>ROUNDUP((G$5/2),0)</f>
        <v>1</v>
      </c>
      <c r="H24" s="11">
        <f>100-SUM(H20:H23)</f>
        <v>31</v>
      </c>
      <c r="I24" s="3" t="s">
        <v>159</v>
      </c>
    </row>
    <row r="26" spans="1:9" ht="13.2">
      <c r="D26" s="3" t="s">
        <v>160</v>
      </c>
      <c r="G26" s="3" t="s">
        <v>161</v>
      </c>
    </row>
  </sheetData>
  <mergeCells count="1">
    <mergeCell ref="A2:F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M41"/>
  <sheetViews>
    <sheetView topLeftCell="A4" workbookViewId="0">
      <selection activeCell="A6" sqref="A6"/>
    </sheetView>
  </sheetViews>
  <sheetFormatPr defaultColWidth="14.44140625" defaultRowHeight="15.75" customHeight="1"/>
  <cols>
    <col min="5" max="5" width="17.109375" customWidth="1"/>
    <col min="6" max="6" width="16.6640625" customWidth="1"/>
  </cols>
  <sheetData>
    <row r="1" spans="1:13" ht="17.399999999999999">
      <c r="A1" s="9" t="s">
        <v>162</v>
      </c>
    </row>
    <row r="3" spans="1:13" ht="58.2" customHeight="1">
      <c r="A3" s="94" t="s">
        <v>163</v>
      </c>
      <c r="B3" s="93"/>
      <c r="C3" s="93"/>
      <c r="D3" s="93"/>
      <c r="E3" s="93"/>
      <c r="F3" s="93"/>
    </row>
    <row r="5" spans="1:13" ht="17.25" customHeight="1">
      <c r="A5" s="3" t="s">
        <v>136</v>
      </c>
    </row>
    <row r="6" spans="1:13" ht="15.75" customHeight="1">
      <c r="A6" s="60">
        <v>1</v>
      </c>
      <c r="B6" s="60">
        <v>2</v>
      </c>
      <c r="C6" s="60">
        <v>3</v>
      </c>
      <c r="D6" s="60">
        <v>4</v>
      </c>
      <c r="E6" s="60">
        <v>5</v>
      </c>
      <c r="F6" s="60">
        <v>6</v>
      </c>
      <c r="G6" s="60">
        <v>7</v>
      </c>
      <c r="H6" s="60">
        <v>8</v>
      </c>
      <c r="I6" s="60">
        <v>9</v>
      </c>
      <c r="M6" s="30"/>
    </row>
    <row r="9" spans="1:13" ht="13.2">
      <c r="A9" s="74" t="s">
        <v>164</v>
      </c>
      <c r="B9" s="75" t="s">
        <v>165</v>
      </c>
    </row>
    <row r="10" spans="1:13" ht="13.2">
      <c r="A10" s="76">
        <f t="shared" ref="A10:A19" si="0">A26</f>
        <v>22</v>
      </c>
      <c r="B10" s="77">
        <f t="shared" ref="B10:B19" si="1">C26</f>
        <v>280.7</v>
      </c>
    </row>
    <row r="11" spans="1:13" ht="13.2">
      <c r="A11" s="76">
        <f t="shared" si="0"/>
        <v>26</v>
      </c>
      <c r="B11" s="77">
        <f t="shared" si="1"/>
        <v>274.5</v>
      </c>
    </row>
    <row r="12" spans="1:13" ht="13.2">
      <c r="A12" s="76">
        <f t="shared" si="0"/>
        <v>30</v>
      </c>
      <c r="B12" s="77">
        <f t="shared" si="1"/>
        <v>271.10000000000002</v>
      </c>
    </row>
    <row r="13" spans="1:13" ht="13.2">
      <c r="A13" s="76">
        <f t="shared" si="0"/>
        <v>34</v>
      </c>
      <c r="B13" s="77">
        <f t="shared" si="1"/>
        <v>270.2</v>
      </c>
    </row>
    <row r="14" spans="1:13" ht="13.2">
      <c r="A14" s="76">
        <f t="shared" si="0"/>
        <v>38</v>
      </c>
      <c r="B14" s="77">
        <f t="shared" si="1"/>
        <v>261.2</v>
      </c>
    </row>
    <row r="15" spans="1:13" ht="13.2">
      <c r="A15" s="76">
        <f t="shared" si="0"/>
        <v>42</v>
      </c>
      <c r="B15" s="77">
        <f t="shared" si="1"/>
        <v>249.8</v>
      </c>
    </row>
    <row r="16" spans="1:13" ht="13.2">
      <c r="A16" s="76">
        <f t="shared" si="0"/>
        <v>46</v>
      </c>
      <c r="B16" s="77">
        <f t="shared" si="1"/>
        <v>248.6</v>
      </c>
    </row>
    <row r="17" spans="1:9" ht="13.2">
      <c r="A17" s="76">
        <f t="shared" si="0"/>
        <v>50</v>
      </c>
      <c r="B17" s="77">
        <f t="shared" si="1"/>
        <v>242.3</v>
      </c>
    </row>
    <row r="18" spans="1:9" ht="13.2">
      <c r="A18" s="76">
        <f t="shared" si="0"/>
        <v>54</v>
      </c>
      <c r="B18" s="77">
        <f t="shared" si="1"/>
        <v>233.7</v>
      </c>
    </row>
    <row r="19" spans="1:9" ht="13.2">
      <c r="A19" s="76">
        <f t="shared" si="0"/>
        <v>58</v>
      </c>
      <c r="B19" s="77">
        <f t="shared" si="1"/>
        <v>225.1</v>
      </c>
    </row>
    <row r="23" spans="1:9" ht="15.6">
      <c r="A23" s="5" t="s">
        <v>140</v>
      </c>
      <c r="E23" s="3" t="s">
        <v>166</v>
      </c>
    </row>
    <row r="24" spans="1:9" ht="13.2">
      <c r="E24" s="69" t="s">
        <v>154</v>
      </c>
      <c r="F24" s="78" t="s">
        <v>112</v>
      </c>
    </row>
    <row r="25" spans="1:9" ht="13.2">
      <c r="A25" s="79" t="s">
        <v>167</v>
      </c>
      <c r="B25" s="79" t="s">
        <v>168</v>
      </c>
      <c r="C25" s="79" t="s">
        <v>169</v>
      </c>
      <c r="E25" s="69" t="s">
        <v>170</v>
      </c>
      <c r="F25" s="78" t="s">
        <v>170</v>
      </c>
      <c r="H25" s="69" t="s">
        <v>171</v>
      </c>
    </row>
    <row r="26" spans="1:9" ht="13.2">
      <c r="A26" s="80">
        <f>ROUND((I6+H6)+SQRT(G6)+($H$29*4),0)</f>
        <v>22</v>
      </c>
      <c r="B26" s="80">
        <f>IF((C6+D6)&gt;7,ABS((2000+E6)/(F6+G6)),ABS((2000+E6)/7))</f>
        <v>286.42857142857144</v>
      </c>
      <c r="C26" s="81">
        <f t="shared" ref="C26:C35" si="2">ROUND((B26+(B26*(F26*0.01))),1)</f>
        <v>280.7</v>
      </c>
      <c r="E26" s="72">
        <f t="shared" ref="E26:E35" ca="1" si="3">RANDBETWEEN(-2,2)</f>
        <v>0</v>
      </c>
      <c r="F26" s="82">
        <v>-2</v>
      </c>
      <c r="H26" s="69">
        <f ca="1">RAND()</f>
        <v>0.95729748151079375</v>
      </c>
    </row>
    <row r="27" spans="1:9" ht="13.2">
      <c r="A27" s="80">
        <f t="shared" ref="A27:A35" si="4">ROUND((A26+($H$29*5)),0)</f>
        <v>26</v>
      </c>
      <c r="B27" s="80">
        <f t="shared" ref="B27:B35" si="5">B26-(($I$6*3)/3)*$H$29</f>
        <v>280.12857142857143</v>
      </c>
      <c r="C27" s="81">
        <f t="shared" si="2"/>
        <v>274.5</v>
      </c>
      <c r="E27" s="72">
        <f t="shared" ca="1" si="3"/>
        <v>1</v>
      </c>
      <c r="F27" s="82">
        <v>-2</v>
      </c>
    </row>
    <row r="28" spans="1:9" ht="13.2">
      <c r="A28" s="80">
        <f t="shared" si="4"/>
        <v>30</v>
      </c>
      <c r="B28" s="80">
        <f t="shared" si="5"/>
        <v>273.82857142857142</v>
      </c>
      <c r="C28" s="81">
        <f t="shared" si="2"/>
        <v>271.10000000000002</v>
      </c>
      <c r="E28" s="72">
        <f t="shared" ca="1" si="3"/>
        <v>-1</v>
      </c>
      <c r="F28" s="82">
        <v>-1</v>
      </c>
      <c r="H28" s="78" t="s">
        <v>112</v>
      </c>
    </row>
    <row r="29" spans="1:9" ht="13.2">
      <c r="A29" s="80">
        <f t="shared" si="4"/>
        <v>34</v>
      </c>
      <c r="B29" s="80">
        <f t="shared" si="5"/>
        <v>267.52857142857141</v>
      </c>
      <c r="C29" s="81">
        <f t="shared" si="2"/>
        <v>270.2</v>
      </c>
      <c r="E29" s="72">
        <f t="shared" ca="1" si="3"/>
        <v>-1</v>
      </c>
      <c r="F29" s="82">
        <v>1</v>
      </c>
      <c r="H29" s="78">
        <v>0.7</v>
      </c>
      <c r="I29" s="3" t="s">
        <v>172</v>
      </c>
    </row>
    <row r="30" spans="1:9" ht="13.2">
      <c r="A30" s="80">
        <f t="shared" si="4"/>
        <v>38</v>
      </c>
      <c r="B30" s="80">
        <f t="shared" si="5"/>
        <v>261.2285714285714</v>
      </c>
      <c r="C30" s="81">
        <f t="shared" si="2"/>
        <v>261.2</v>
      </c>
      <c r="E30" s="72">
        <f t="shared" ca="1" si="3"/>
        <v>1</v>
      </c>
      <c r="F30" s="82">
        <v>0</v>
      </c>
    </row>
    <row r="31" spans="1:9" ht="13.2">
      <c r="A31" s="80">
        <f t="shared" si="4"/>
        <v>42</v>
      </c>
      <c r="B31" s="80">
        <f t="shared" si="5"/>
        <v>254.92857142857139</v>
      </c>
      <c r="C31" s="81">
        <f t="shared" si="2"/>
        <v>249.8</v>
      </c>
      <c r="E31" s="72">
        <f t="shared" ca="1" si="3"/>
        <v>1</v>
      </c>
      <c r="F31" s="82">
        <v>-2</v>
      </c>
    </row>
    <row r="32" spans="1:9" ht="13.2">
      <c r="A32" s="80">
        <f t="shared" si="4"/>
        <v>46</v>
      </c>
      <c r="B32" s="80">
        <f t="shared" si="5"/>
        <v>248.62857142857138</v>
      </c>
      <c r="C32" s="81">
        <f t="shared" si="2"/>
        <v>248.6</v>
      </c>
      <c r="E32" s="72">
        <f t="shared" ca="1" si="3"/>
        <v>-2</v>
      </c>
      <c r="F32" s="82">
        <v>0</v>
      </c>
    </row>
    <row r="33" spans="1:8" ht="13.2">
      <c r="A33" s="80">
        <f t="shared" si="4"/>
        <v>50</v>
      </c>
      <c r="B33" s="80">
        <f t="shared" si="5"/>
        <v>242.32857142857137</v>
      </c>
      <c r="C33" s="81">
        <f t="shared" si="2"/>
        <v>242.3</v>
      </c>
      <c r="E33" s="72">
        <f t="shared" ca="1" si="3"/>
        <v>2</v>
      </c>
      <c r="F33" s="82">
        <v>0</v>
      </c>
    </row>
    <row r="34" spans="1:8" ht="13.2">
      <c r="A34" s="80">
        <f t="shared" si="4"/>
        <v>54</v>
      </c>
      <c r="B34" s="80">
        <f t="shared" si="5"/>
        <v>236.02857142857135</v>
      </c>
      <c r="C34" s="81">
        <f t="shared" si="2"/>
        <v>233.7</v>
      </c>
      <c r="E34" s="72">
        <f t="shared" ca="1" si="3"/>
        <v>1</v>
      </c>
      <c r="F34" s="82">
        <v>-1</v>
      </c>
    </row>
    <row r="35" spans="1:8" ht="13.2">
      <c r="A35" s="80">
        <f t="shared" si="4"/>
        <v>58</v>
      </c>
      <c r="B35" s="80">
        <f t="shared" si="5"/>
        <v>229.72857142857134</v>
      </c>
      <c r="C35" s="81">
        <f t="shared" si="2"/>
        <v>225.1</v>
      </c>
      <c r="E35" s="72">
        <f t="shared" ca="1" si="3"/>
        <v>-1</v>
      </c>
      <c r="F35" s="82">
        <v>-2</v>
      </c>
    </row>
    <row r="36" spans="1:8" ht="13.2">
      <c r="E36" s="3" t="s">
        <v>173</v>
      </c>
    </row>
    <row r="39" spans="1:8" ht="13.2">
      <c r="H39" s="3" t="s">
        <v>174</v>
      </c>
    </row>
    <row r="41" spans="1:8" ht="13.2">
      <c r="H41" s="3" t="s">
        <v>175</v>
      </c>
    </row>
  </sheetData>
  <mergeCells count="1">
    <mergeCell ref="A3:F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Data Entry</vt:lpstr>
      <vt:lpstr>Random Numbers</vt:lpstr>
      <vt:lpstr>Example 1</vt:lpstr>
      <vt:lpstr>Example 2</vt:lpstr>
      <vt:lpstr>Example 3</vt:lpstr>
      <vt:lpstr>Example 4</vt:lpstr>
      <vt:lpstr>Example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 D. Lemke</dc:creator>
  <cp:lastModifiedBy>Hans D. Lemke</cp:lastModifiedBy>
  <dcterms:created xsi:type="dcterms:W3CDTF">2021-07-30T13:43:22Z</dcterms:created>
  <dcterms:modified xsi:type="dcterms:W3CDTF">2021-07-30T13:52:35Z</dcterms:modified>
</cp:coreProperties>
</file>