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tigers1867-my.sharepoint.com/personal/lawrence_blumer_morehouse_edu/Documents/ABLE/2025/Major Manuscript 2025/"/>
    </mc:Choice>
  </mc:AlternateContent>
  <xr:revisionPtr revIDLastSave="3" documentId="8_{A09D5242-42B6-FB4E-8802-77FCAC2091C1}" xr6:coauthVersionLast="47" xr6:coauthVersionMax="47" xr10:uidLastSave="{52DB25ED-E7C7-6B49-B6CA-D80B19563C93}"/>
  <bookViews>
    <workbookView xWindow="4040" yWindow="3800" windowWidth="25600" windowHeight="14040" xr2:uid="{1351F9F6-725D-9046-9FBB-BDD2377820D8}"/>
  </bookViews>
  <sheets>
    <sheet name="Pooling_calculation"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8" l="1"/>
  <c r="B54" i="8"/>
  <c r="B56" i="8" s="1"/>
  <c r="B58" i="8" s="1"/>
  <c r="B13" i="8" l="1"/>
  <c r="C18" i="8" s="1"/>
  <c r="C24" i="8" l="1"/>
  <c r="C22" i="8"/>
  <c r="C21" i="8"/>
  <c r="C27" i="8"/>
  <c r="C28" i="8"/>
  <c r="C36" i="8"/>
  <c r="C33" i="8"/>
  <c r="C32" i="8"/>
  <c r="C29" i="8"/>
  <c r="C39" i="8"/>
  <c r="C38" i="8"/>
  <c r="C23" i="8"/>
  <c r="C40" i="8"/>
  <c r="C37" i="8"/>
  <c r="C20" i="8"/>
  <c r="C26" i="8"/>
  <c r="C35" i="8"/>
  <c r="C25" i="8"/>
  <c r="C34" i="8"/>
  <c r="C31" i="8"/>
  <c r="C19" i="8"/>
  <c r="C17" i="8"/>
  <c r="C30" i="8"/>
  <c r="C42" i="8" l="1"/>
  <c r="B46" i="8" s="1"/>
  <c r="B48" i="8" s="1"/>
  <c r="C41" i="8"/>
</calcChain>
</file>

<file path=xl/sharedStrings.xml><?xml version="1.0" encoding="utf-8"?>
<sst xmlns="http://schemas.openxmlformats.org/spreadsheetml/2006/main" count="71" uniqueCount="56">
  <si>
    <t>Explanation</t>
  </si>
  <si>
    <t>Cell color explanation</t>
  </si>
  <si>
    <t>Autogenerated - do not alter formula in these cells</t>
  </si>
  <si>
    <t>User entered - values are provided as an example but can be changed by the user</t>
  </si>
  <si>
    <t>Value specified in protocol - best not to change these values</t>
  </si>
  <si>
    <t>PARAMETERS NEEDED FOR LIBRARIES POOLING CALCULATION</t>
  </si>
  <si>
    <t>Parameter</t>
  </si>
  <si>
    <t>Quantity</t>
  </si>
  <si>
    <t>Unit</t>
  </si>
  <si>
    <t>Description/Notes</t>
  </si>
  <si>
    <t>Total number of libraries to be pooled</t>
  </si>
  <si>
    <t>samples</t>
  </si>
  <si>
    <t>Desired total amount of DNA in the pooled libraries sample</t>
  </si>
  <si>
    <t>ng</t>
  </si>
  <si>
    <t>Estimated DNA amount per library</t>
  </si>
  <si>
    <t>LIBRARIES VOLUME (uL) NEEDED -all these libraries/samples had increased DNA concentrations after PCR (measured via Qubit) and/or a band at 1500 bp</t>
  </si>
  <si>
    <t>Labwork_Sample_ID</t>
  </si>
  <si>
    <t>Volume needed for library prep (uL)</t>
  </si>
  <si>
    <t>Notes</t>
  </si>
  <si>
    <t>Total pooled libraries volume (uL)</t>
  </si>
  <si>
    <t>POOLED LIBRARIES CLEANUP STEP - VOLUME OF BEADS NEEDED</t>
  </si>
  <si>
    <t>uL</t>
  </si>
  <si>
    <t>Percent cleaning beads needed</t>
  </si>
  <si>
    <t>% of sample volume</t>
  </si>
  <si>
    <t>This percentage is recommended in the kit protocol.</t>
  </si>
  <si>
    <t>Cleaning beads volume to add to pooled libraries sample</t>
  </si>
  <si>
    <t xml:space="preserve">uL </t>
  </si>
  <si>
    <t>This is the volume of cleaning beads you will need to add to the pooled libraries sample for cleanup. The bead will precipate the DNA and form a pellet.</t>
  </si>
  <si>
    <t>Elution buffer volume for resuspension of the DNA pellet from the pooled libraries</t>
  </si>
  <si>
    <t>After cleanup with the beads, the pooled libraries pellet will need to be resuspended. The protocol calls for resuspending 15 uL of elution buffer</t>
  </si>
  <si>
    <t>Expected DNA concentration after resuspending pooled libraries DNA pellet in elution buffer</t>
  </si>
  <si>
    <t>ng / uL</t>
  </si>
  <si>
    <t>DNA concentration (measured via Qubit) of the resuspended pooled libraries (DNA pellet cleaned and resuspended in elution buffer)</t>
  </si>
  <si>
    <t>Needed volume of elution buffer to add to resuspended pellet</t>
  </si>
  <si>
    <t>Qubit DNA concentration after PCR (ng/uL)</t>
  </si>
  <si>
    <t>sample out of range</t>
  </si>
  <si>
    <t>Needed volume from the resuspended pooled libraries, based on the measured DNA concentration (measured via Qubit)</t>
  </si>
  <si>
    <t>This is the total amount of total DNA to be loaded into the Flongle flowcell, according to the kit recommendations.</t>
  </si>
  <si>
    <t>Recommended amount of DNA from the resuspended pooled libraries for Flonge flowcell loading</t>
  </si>
  <si>
    <t>Total pooled libraries volume</t>
  </si>
  <si>
    <t>This is the sum of all the sample libaries to be pooled (cell C42)</t>
  </si>
  <si>
    <t>The expected DNA concentration is the desired amount of DNA in the pooled sample (cell B12) divided by the elution buffer volume (15 uL) used to resuspend the DNA pellet (cell B52).</t>
  </si>
  <si>
    <t>Total volume of prepared library DNA needed</t>
  </si>
  <si>
    <t>This is the total volume of prepared library DNA containing 50ng, according to the kit recommendations.</t>
  </si>
  <si>
    <t>This is the volume of elution buffer that should be added to the aliquote of the resuspended pooled libraries (cell B56). This will bring to pooled library to the total volume of prepared DNA library required which contains 50ng of DNA (5.50 uL cell B57).</t>
  </si>
  <si>
    <t>ELUTION AND PREPARATION OF POOLED LIBRARIES FOR THE FLONGLE FLOWCELL</t>
  </si>
  <si>
    <t>Negative Control</t>
  </si>
  <si>
    <t>This is the amount of DNA from each sample library to be added to the pooled samples. This ensures each library contributes the same amount of DNA to the pool. It is calculated as the desired total amount of DNA in the pooled libraries sample divided by the total number of libraries to be pooled (cell B12/B11)</t>
  </si>
  <si>
    <t>This is the volume of the resuspended pooled libraries that should be aliquoted to a new tube. It is calculated by dividing the recommended amount of DNA for Flongle flowcell loading (50 ng cell B54) by the measured DNA concentration of the resuspended pooled libraries (cell B55).</t>
  </si>
  <si>
    <t>Sample Pooling Spreadsheet</t>
  </si>
  <si>
    <t>This DNA quantity must be greater than the 50 ng needed for sample loading in the Flongle flowcell. The selected quantity here and the libraries DNA concentrations will impact the volume required from each library for pooling. Ensure that the volume required from a library does not exceed the total volume of library available. Make sure to have a micropipette and tips to draw very small volumes (0.1 - 2.5 uL), if needed.</t>
  </si>
  <si>
    <t>This spreadsheet shows how to calculate the volume needed from each sample library (amplicons of the 16S gene with attached barcodes amplified from each sample via PCR) in the libraries pooling step of the protocol. In this step, samples are combined in a single tube. This pooled library will then be cleaned with magentic beads, pelleted, and resuspended in elution buffer. An aliquote of the pooled library is used to load 50 ng of DNA to the ONT Flongle flowcell. There also are constrains on the volume to be loaded in the flowcell. This spreadsheet walks you through all these calculations. We recommend that you "Save a Copy" of this speadsheet before entering your own values in the blue cells.</t>
  </si>
  <si>
    <t>Note:  Do not change the number of rows in the spreadsheet even if you have fewer than 24 samples in your pooled library.  If you have fewer than 24 samples, leave rows in this part of the spreadsheet blank.  The presence or absence of a negative control sample(s) does not change the calculations.</t>
  </si>
  <si>
    <t>Enter the number of samples to be included in your pooled library here including negative controls. The number of barcodes in the 16S Barcoding Kit constrains the number of sample libraries (including negative controls) that can be pooled to a maximum of 24. Each library (sample) must have a unique barcode. Make sure each sample library being pooled has an unique barcode.</t>
  </si>
  <si>
    <t>You may decide how much volume to add from the negative control library. The DNA concentrations in the negative control library could be undetectable via Qubit or so low that the needed volume exceeds the amount of sample available. One possible solution is to use an average volume estimated from all the other samples which is calculated here.  If you wish to use this mean, change the QUBIT value in column B to approximate this mean volume. If you have more than one negative control, adjust the formula in C41 to calculate the mean of the actual samples.</t>
  </si>
  <si>
    <t>Notice that this measured DNA concentration of the resuspended libraries pellet is less than than expected DNA concentration (values in cell B55&lt;B53), this is due to DNA loss during the bead cleaning process.  The measured DNA concentration at this step must be 9.1ng/uL or greater to get 50ng in 5.5uL.  If the DNA concentration is too low, start again but aim for a larger total amount of DNA in the pooled library (more than 500ng, cell B12).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</si>
</sst>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ptos Narrow"/>
      <scheme val="minor"/>
    </font>
    <font>
      <b/>
      <sz val="11"/>
      <color rgb="FF000000"/>
      <name val="Arial"/>
      <family val="2"/>
    </font>
    <font>
      <sz val="11"/>
      <color rgb="FF000000"/>
      <name val="Arial"/>
      <family val="2"/>
    </font>
    <font>
      <sz val="11"/>
      <color rgb="FF000000"/>
      <name val="Arial"/>
      <family val="2"/>
    </font>
    <font>
      <b/>
      <sz val="11"/>
      <color rgb="FF000000"/>
      <name val="Arial"/>
      <family val="2"/>
    </font>
    <font>
      <b/>
      <u/>
      <sz val="11"/>
      <color rgb="FF000000"/>
      <name val="Arial"/>
      <family val="2"/>
    </font>
    <font>
      <b/>
      <u/>
      <sz val="11"/>
      <color rgb="FF000000"/>
      <name val="Arial"/>
      <family val="2"/>
    </font>
    <font>
      <b/>
      <sz val="12"/>
      <color rgb="FF00000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theme="6" tint="0.79998168889431442"/>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7">
    <xf numFmtId="0" fontId="0" fillId="0" borderId="0" xfId="0"/>
    <xf numFmtId="0" fontId="3" fillId="0" borderId="1" xfId="0"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0" fontId="3" fillId="0" borderId="11" xfId="0" applyFont="1" applyBorder="1"/>
    <xf numFmtId="0" fontId="3" fillId="0" borderId="13" xfId="0" applyFont="1" applyBorder="1"/>
    <xf numFmtId="0" fontId="3" fillId="0" borderId="8" xfId="0" applyFont="1" applyBorder="1" applyAlignment="1">
      <alignment horizontal="left" wrapText="1"/>
    </xf>
    <xf numFmtId="0" fontId="3" fillId="0" borderId="9"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3" borderId="1" xfId="0" applyFont="1" applyFill="1" applyBorder="1" applyAlignment="1">
      <alignment horizontal="right"/>
    </xf>
    <xf numFmtId="2" fontId="3" fillId="4" borderId="1" xfId="0" applyNumberFormat="1" applyFont="1" applyFill="1" applyBorder="1" applyAlignment="1">
      <alignment horizontal="right"/>
    </xf>
    <xf numFmtId="2" fontId="3" fillId="3" borderId="1" xfId="0" applyNumberFormat="1" applyFont="1" applyFill="1" applyBorder="1"/>
    <xf numFmtId="2" fontId="3" fillId="4" borderId="13" xfId="0" applyNumberFormat="1" applyFont="1" applyFill="1" applyBorder="1" applyAlignment="1">
      <alignment horizontal="right"/>
    </xf>
    <xf numFmtId="0" fontId="3" fillId="0" borderId="10" xfId="0" applyFont="1" applyBorder="1" applyAlignment="1">
      <alignment wrapText="1"/>
    </xf>
    <xf numFmtId="0" fontId="3" fillId="0" borderId="12" xfId="0" applyFont="1" applyBorder="1" applyAlignment="1">
      <alignment wrapText="1"/>
    </xf>
    <xf numFmtId="0" fontId="3" fillId="0" borderId="21" xfId="0" applyFont="1" applyBorder="1" applyAlignment="1">
      <alignment horizontal="left"/>
    </xf>
    <xf numFmtId="0" fontId="3" fillId="0" borderId="22" xfId="0" applyFont="1" applyBorder="1" applyAlignment="1">
      <alignment horizontal="left"/>
    </xf>
    <xf numFmtId="1" fontId="3" fillId="2" borderId="1" xfId="0" applyNumberFormat="1" applyFont="1" applyFill="1" applyBorder="1"/>
    <xf numFmtId="2" fontId="3" fillId="2" borderId="1" xfId="0" applyNumberFormat="1" applyFont="1" applyFill="1" applyBorder="1"/>
    <xf numFmtId="0" fontId="4" fillId="0" borderId="23" xfId="0" applyFont="1" applyBorder="1"/>
    <xf numFmtId="0" fontId="4" fillId="0" borderId="24" xfId="0" applyFont="1" applyBorder="1"/>
    <xf numFmtId="0" fontId="4" fillId="0" borderId="25" xfId="0" applyFont="1" applyBorder="1"/>
    <xf numFmtId="1" fontId="3" fillId="2" borderId="2" xfId="0" applyNumberFormat="1" applyFont="1" applyFill="1" applyBorder="1" applyAlignment="1">
      <alignment horizontal="right"/>
    </xf>
    <xf numFmtId="1" fontId="3" fillId="2" borderId="7" xfId="0" applyNumberFormat="1" applyFont="1" applyFill="1" applyBorder="1"/>
    <xf numFmtId="2" fontId="3" fillId="4" borderId="1" xfId="0" applyNumberFormat="1" applyFont="1" applyFill="1" applyBorder="1" applyAlignment="1">
      <alignment horizontal="right" wrapText="1"/>
    </xf>
    <xf numFmtId="0" fontId="4" fillId="0" borderId="15" xfId="0" applyFont="1" applyBorder="1" applyAlignment="1">
      <alignment horizontal="center" wrapText="1"/>
    </xf>
    <xf numFmtId="0" fontId="4" fillId="0" borderId="16" xfId="0" applyFont="1" applyBorder="1" applyAlignment="1">
      <alignment wrapText="1"/>
    </xf>
    <xf numFmtId="2" fontId="3" fillId="4" borderId="19" xfId="0" applyNumberFormat="1" applyFont="1" applyFill="1" applyBorder="1" applyAlignment="1">
      <alignment horizontal="right" wrapText="1"/>
    </xf>
    <xf numFmtId="0" fontId="3" fillId="0" borderId="20" xfId="0" applyFont="1" applyBorder="1"/>
    <xf numFmtId="0" fontId="3" fillId="0" borderId="11" xfId="0" applyFont="1" applyBorder="1" applyAlignment="1">
      <alignment horizontal="left" wrapText="1"/>
    </xf>
    <xf numFmtId="0" fontId="3" fillId="0" borderId="14" xfId="0" applyFont="1" applyBorder="1" applyAlignment="1">
      <alignment horizontal="left" wrapText="1"/>
    </xf>
    <xf numFmtId="0" fontId="4" fillId="0" borderId="0" xfId="0" applyFont="1" applyAlignment="1">
      <alignment horizontal="center"/>
    </xf>
    <xf numFmtId="0" fontId="5" fillId="0" borderId="0" xfId="0" applyFont="1" applyAlignment="1">
      <alignment horizontal="left"/>
    </xf>
    <xf numFmtId="0" fontId="6" fillId="0" borderId="0" xfId="0" applyFont="1"/>
    <xf numFmtId="0" fontId="4" fillId="0" borderId="4" xfId="0" applyFont="1" applyBorder="1"/>
    <xf numFmtId="0" fontId="4" fillId="0" borderId="5" xfId="0" applyFont="1" applyBorder="1"/>
    <xf numFmtId="0" fontId="4" fillId="0" borderId="6" xfId="0" applyFont="1" applyBorder="1"/>
    <xf numFmtId="2" fontId="3" fillId="4" borderId="19" xfId="0" applyNumberFormat="1" applyFont="1" applyFill="1" applyBorder="1" applyAlignment="1">
      <alignment horizontal="right"/>
    </xf>
    <xf numFmtId="0" fontId="3" fillId="0" borderId="19" xfId="0" applyFont="1" applyBorder="1" applyAlignment="1">
      <alignment horizontal="left"/>
    </xf>
    <xf numFmtId="0" fontId="3" fillId="0" borderId="12" xfId="0" applyFont="1" applyBorder="1" applyAlignment="1">
      <alignment horizontal="left" wrapText="1"/>
    </xf>
    <xf numFmtId="0" fontId="3" fillId="0" borderId="10" xfId="0" applyFont="1" applyBorder="1" applyAlignment="1">
      <alignment horizontal="left" wrapText="1"/>
    </xf>
    <xf numFmtId="0" fontId="4" fillId="0" borderId="15" xfId="0" applyFont="1" applyBorder="1"/>
    <xf numFmtId="0" fontId="4" fillId="0" borderId="16" xfId="0" applyFont="1" applyBorder="1"/>
    <xf numFmtId="0" fontId="4" fillId="0" borderId="17" xfId="0" applyFont="1" applyBorder="1"/>
    <xf numFmtId="0" fontId="4" fillId="0" borderId="12" xfId="0" applyFont="1" applyBorder="1" applyAlignment="1">
      <alignment horizontal="right"/>
    </xf>
    <xf numFmtId="0" fontId="2" fillId="0" borderId="11" xfId="0" applyFont="1" applyBorder="1" applyAlignment="1">
      <alignment horizontal="left" wrapText="1"/>
    </xf>
    <xf numFmtId="0" fontId="2" fillId="0" borderId="14" xfId="0" applyFont="1" applyBorder="1" applyAlignment="1">
      <alignment horizontal="left" wrapText="1"/>
    </xf>
    <xf numFmtId="0" fontId="2" fillId="0" borderId="11" xfId="0" applyFont="1" applyBorder="1" applyAlignment="1">
      <alignment wrapText="1"/>
    </xf>
    <xf numFmtId="0" fontId="2" fillId="0" borderId="10" xfId="0" applyFont="1" applyBorder="1" applyAlignment="1">
      <alignment wrapText="1"/>
    </xf>
    <xf numFmtId="0" fontId="2" fillId="0" borderId="10" xfId="0" applyFont="1" applyBorder="1"/>
    <xf numFmtId="2" fontId="3" fillId="4" borderId="0" xfId="0" applyNumberFormat="1" applyFont="1" applyFill="1" applyAlignment="1">
      <alignment horizontal="right"/>
    </xf>
    <xf numFmtId="0" fontId="2" fillId="0" borderId="20" xfId="0" applyFont="1" applyBorder="1" applyAlignment="1">
      <alignment horizontal="left"/>
    </xf>
    <xf numFmtId="0" fontId="2" fillId="0" borderId="18" xfId="0" applyFont="1" applyBorder="1" applyAlignment="1">
      <alignment horizontal="left"/>
    </xf>
    <xf numFmtId="0" fontId="2" fillId="0" borderId="11" xfId="0" applyFont="1" applyBorder="1"/>
    <xf numFmtId="0" fontId="1" fillId="0" borderId="17" xfId="0" applyFont="1" applyBorder="1" applyAlignment="1">
      <alignment wrapText="1"/>
    </xf>
    <xf numFmtId="49" fontId="2" fillId="0" borderId="14" xfId="0" applyNumberFormat="1" applyFont="1" applyBorder="1" applyAlignment="1">
      <alignment wrapText="1"/>
    </xf>
    <xf numFmtId="0" fontId="2" fillId="0" borderId="14" xfId="0" applyFont="1" applyBorder="1" applyAlignment="1">
      <alignment wrapText="1"/>
    </xf>
    <xf numFmtId="0" fontId="7" fillId="0" borderId="0" xfId="0" applyFont="1"/>
    <xf numFmtId="0" fontId="2" fillId="3" borderId="1" xfId="0" applyFont="1" applyFill="1" applyBorder="1" applyAlignment="1">
      <alignment horizontal="right"/>
    </xf>
    <xf numFmtId="2" fontId="3" fillId="3" borderId="1" xfId="0" applyNumberFormat="1" applyFont="1" applyFill="1" applyBorder="1" applyAlignment="1">
      <alignment horizontal="right" wrapText="1"/>
    </xf>
    <xf numFmtId="0" fontId="3" fillId="0" borderId="18" xfId="0" applyFont="1" applyBorder="1" applyAlignment="1">
      <alignment horizontal="left" wrapText="1"/>
    </xf>
    <xf numFmtId="0" fontId="3" fillId="3" borderId="19" xfId="0" applyFont="1" applyFill="1" applyBorder="1" applyAlignment="1">
      <alignment horizontal="right"/>
    </xf>
    <xf numFmtId="0" fontId="2" fillId="0" borderId="20" xfId="0" applyFont="1" applyBorder="1" applyAlignment="1">
      <alignment horizontal="left" wrapText="1"/>
    </xf>
    <xf numFmtId="0" fontId="4" fillId="0" borderId="0" xfId="0" applyFont="1" applyAlignment="1">
      <alignment horizontal="left" wrapText="1"/>
    </xf>
    <xf numFmtId="0" fontId="1" fillId="0" borderId="0" xfId="0" applyFont="1" applyAlignment="1">
      <alignment horizontal="left" wrapText="1"/>
    </xf>
    <xf numFmtId="0" fontId="2" fillId="0" borderId="26" xfId="0" applyFont="1" applyBorder="1" applyAlignment="1">
      <alignment horizontal="left"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3" fillId="3" borderId="31" xfId="0" applyFont="1" applyFill="1" applyBorder="1" applyAlignment="1">
      <alignment horizontal="left" wrapText="1"/>
    </xf>
    <xf numFmtId="0" fontId="3" fillId="3" borderId="32" xfId="0" applyFont="1" applyFill="1" applyBorder="1" applyAlignment="1">
      <alignment horizontal="left" wrapText="1"/>
    </xf>
    <xf numFmtId="0" fontId="3" fillId="4" borderId="29" xfId="0" applyFont="1" applyFill="1" applyBorder="1" applyAlignment="1">
      <alignment horizontal="left"/>
    </xf>
    <xf numFmtId="0" fontId="3" fillId="4" borderId="30" xfId="0" applyFont="1" applyFill="1" applyBorder="1" applyAlignment="1">
      <alignment horizontal="left"/>
    </xf>
    <xf numFmtId="0" fontId="3" fillId="2" borderId="33" xfId="0" applyFont="1" applyFill="1" applyBorder="1" applyAlignment="1">
      <alignment horizontal="left"/>
    </xf>
    <xf numFmtId="0" fontId="3" fillId="2" borderId="34" xfId="0" applyFont="1" applyFill="1" applyBorder="1" applyAlignment="1">
      <alignment horizontal="left"/>
    </xf>
    <xf numFmtId="0" fontId="4" fillId="0" borderId="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EEE1-65DE-4F34-9174-9A28B0ABA15A}">
  <dimension ref="A1:D58"/>
  <sheetViews>
    <sheetView tabSelected="1" topLeftCell="A48" zoomScale="132" zoomScaleNormal="132" workbookViewId="0">
      <selection activeCell="D55" sqref="D55"/>
    </sheetView>
  </sheetViews>
  <sheetFormatPr baseColWidth="10" defaultColWidth="9.19921875" defaultRowHeight="14" x14ac:dyDescent="0.15"/>
  <cols>
    <col min="1" max="1" width="44.3984375" style="2" customWidth="1"/>
    <col min="2" max="2" width="20.796875" style="2" customWidth="1"/>
    <col min="3" max="3" width="19.19921875" style="2" customWidth="1"/>
    <col min="4" max="4" width="65.59765625" style="2" customWidth="1"/>
    <col min="5" max="16384" width="9.19921875" style="2"/>
  </cols>
  <sheetData>
    <row r="1" spans="1:4" ht="16" x14ac:dyDescent="0.2">
      <c r="A1" s="59" t="s">
        <v>49</v>
      </c>
    </row>
    <row r="2" spans="1:4" x14ac:dyDescent="0.15">
      <c r="A2" s="34" t="s">
        <v>0</v>
      </c>
    </row>
    <row r="3" spans="1:4" ht="67" customHeight="1" x14ac:dyDescent="0.15">
      <c r="A3" s="67" t="s">
        <v>51</v>
      </c>
      <c r="B3" s="68"/>
      <c r="C3" s="68"/>
      <c r="D3" s="69"/>
    </row>
    <row r="5" spans="1:4" x14ac:dyDescent="0.15">
      <c r="A5" s="35" t="s">
        <v>1</v>
      </c>
    </row>
    <row r="6" spans="1:4" x14ac:dyDescent="0.15">
      <c r="A6" s="72" t="s">
        <v>2</v>
      </c>
      <c r="B6" s="73"/>
    </row>
    <row r="7" spans="1:4" ht="28.5" customHeight="1" x14ac:dyDescent="0.15">
      <c r="A7" s="70" t="s">
        <v>3</v>
      </c>
      <c r="B7" s="71"/>
    </row>
    <row r="8" spans="1:4" x14ac:dyDescent="0.15">
      <c r="A8" s="74" t="s">
        <v>4</v>
      </c>
      <c r="B8" s="75"/>
    </row>
    <row r="9" spans="1:4" ht="28.5" customHeight="1" x14ac:dyDescent="0.15">
      <c r="A9" s="65" t="s">
        <v>5</v>
      </c>
      <c r="B9" s="65"/>
      <c r="C9" s="65"/>
    </row>
    <row r="10" spans="1:4" x14ac:dyDescent="0.15">
      <c r="A10" s="43" t="s">
        <v>6</v>
      </c>
      <c r="B10" s="44" t="s">
        <v>7</v>
      </c>
      <c r="C10" s="44" t="s">
        <v>8</v>
      </c>
      <c r="D10" s="45" t="s">
        <v>9</v>
      </c>
    </row>
    <row r="11" spans="1:4" ht="80" customHeight="1" x14ac:dyDescent="0.15">
      <c r="A11" s="62" t="s">
        <v>10</v>
      </c>
      <c r="B11" s="63">
        <v>24</v>
      </c>
      <c r="C11" s="40" t="s">
        <v>11</v>
      </c>
      <c r="D11" s="64" t="s">
        <v>53</v>
      </c>
    </row>
    <row r="12" spans="1:4" ht="93" customHeight="1" x14ac:dyDescent="0.15">
      <c r="A12" s="42" t="s">
        <v>12</v>
      </c>
      <c r="B12" s="11">
        <v>500</v>
      </c>
      <c r="C12" s="1" t="s">
        <v>13</v>
      </c>
      <c r="D12" s="47" t="s">
        <v>50</v>
      </c>
    </row>
    <row r="13" spans="1:4" ht="75" x14ac:dyDescent="0.15">
      <c r="A13" s="9" t="s">
        <v>14</v>
      </c>
      <c r="B13" s="14">
        <f>(B12/B11)</f>
        <v>20.833333333333332</v>
      </c>
      <c r="C13" s="10" t="s">
        <v>13</v>
      </c>
      <c r="D13" s="48" t="s">
        <v>47</v>
      </c>
    </row>
    <row r="15" spans="1:4" ht="26.25" customHeight="1" x14ac:dyDescent="0.15">
      <c r="A15" s="76" t="s">
        <v>15</v>
      </c>
      <c r="B15" s="76"/>
      <c r="C15" s="76"/>
      <c r="D15" s="76"/>
    </row>
    <row r="16" spans="1:4" ht="67" customHeight="1" x14ac:dyDescent="0.15">
      <c r="A16" s="27" t="s">
        <v>16</v>
      </c>
      <c r="B16" s="28" t="s">
        <v>34</v>
      </c>
      <c r="C16" s="28" t="s">
        <v>17</v>
      </c>
      <c r="D16" s="56" t="s">
        <v>52</v>
      </c>
    </row>
    <row r="17" spans="1:4" x14ac:dyDescent="0.15">
      <c r="A17" s="11">
        <v>4</v>
      </c>
      <c r="B17" s="11">
        <v>2.36</v>
      </c>
      <c r="C17" s="29">
        <f>$B$13/B17</f>
        <v>8.8276836158192094</v>
      </c>
      <c r="D17" s="30"/>
    </row>
    <row r="18" spans="1:4" x14ac:dyDescent="0.15">
      <c r="A18" s="11">
        <v>5</v>
      </c>
      <c r="B18" s="11">
        <v>4.84</v>
      </c>
      <c r="C18" s="26">
        <f>$B$13/B18</f>
        <v>4.3044077134986223</v>
      </c>
      <c r="D18" s="30"/>
    </row>
    <row r="19" spans="1:4" x14ac:dyDescent="0.15">
      <c r="A19" s="11">
        <v>10</v>
      </c>
      <c r="B19" s="11">
        <v>1.04</v>
      </c>
      <c r="C19" s="26">
        <f>$B$13/B19</f>
        <v>20.032051282051281</v>
      </c>
      <c r="D19" s="5"/>
    </row>
    <row r="20" spans="1:4" x14ac:dyDescent="0.15">
      <c r="A20" s="11">
        <v>12</v>
      </c>
      <c r="B20" s="11">
        <v>1.28</v>
      </c>
      <c r="C20" s="26">
        <f t="shared" ref="C20:C40" si="0">$B$13/B20</f>
        <v>16.276041666666664</v>
      </c>
      <c r="D20" s="5"/>
    </row>
    <row r="21" spans="1:4" x14ac:dyDescent="0.15">
      <c r="A21" s="11">
        <v>17</v>
      </c>
      <c r="B21" s="11">
        <v>10.1</v>
      </c>
      <c r="C21" s="26">
        <f>$B$13/B21</f>
        <v>2.0627062706270625</v>
      </c>
      <c r="D21" s="5"/>
    </row>
    <row r="22" spans="1:4" x14ac:dyDescent="0.15">
      <c r="A22" s="11">
        <v>19</v>
      </c>
      <c r="B22" s="11">
        <v>11.2</v>
      </c>
      <c r="C22" s="52">
        <f>$B$13/B22</f>
        <v>1.8601190476190477</v>
      </c>
      <c r="D22" s="5"/>
    </row>
    <row r="23" spans="1:4" x14ac:dyDescent="0.15">
      <c r="A23" s="11">
        <v>20</v>
      </c>
      <c r="B23" s="11">
        <v>1.61</v>
      </c>
      <c r="C23" s="26">
        <f t="shared" si="0"/>
        <v>12.939958592132504</v>
      </c>
      <c r="D23" s="5"/>
    </row>
    <row r="24" spans="1:4" x14ac:dyDescent="0.15">
      <c r="A24" s="11">
        <v>23</v>
      </c>
      <c r="B24" s="11">
        <v>2.34</v>
      </c>
      <c r="C24" s="26">
        <f t="shared" si="0"/>
        <v>8.9031339031339023</v>
      </c>
      <c r="D24" s="5"/>
    </row>
    <row r="25" spans="1:4" x14ac:dyDescent="0.15">
      <c r="A25" s="11">
        <v>24</v>
      </c>
      <c r="B25" s="11">
        <v>50</v>
      </c>
      <c r="C25" s="26">
        <f t="shared" si="0"/>
        <v>0.41666666666666663</v>
      </c>
      <c r="D25" s="5"/>
    </row>
    <row r="26" spans="1:4" x14ac:dyDescent="0.15">
      <c r="A26" s="11">
        <v>26</v>
      </c>
      <c r="B26" s="11">
        <v>72.8</v>
      </c>
      <c r="C26" s="26">
        <f t="shared" si="0"/>
        <v>0.28617216117216115</v>
      </c>
      <c r="D26" s="5"/>
    </row>
    <row r="27" spans="1:4" x14ac:dyDescent="0.15">
      <c r="A27" s="11">
        <v>29</v>
      </c>
      <c r="B27" s="11">
        <v>78.599999999999994</v>
      </c>
      <c r="C27" s="26">
        <f t="shared" si="0"/>
        <v>0.26505513146734522</v>
      </c>
      <c r="D27" s="5"/>
    </row>
    <row r="28" spans="1:4" x14ac:dyDescent="0.15">
      <c r="A28" s="11">
        <v>31</v>
      </c>
      <c r="B28" s="11">
        <v>45.2</v>
      </c>
      <c r="C28" s="26">
        <f t="shared" si="0"/>
        <v>0.46091445427728606</v>
      </c>
      <c r="D28" s="5"/>
    </row>
    <row r="29" spans="1:4" x14ac:dyDescent="0.15">
      <c r="A29" s="11">
        <v>33</v>
      </c>
      <c r="B29" s="11">
        <v>7.06</v>
      </c>
      <c r="C29" s="26">
        <f t="shared" si="0"/>
        <v>2.950897072710104</v>
      </c>
      <c r="D29" s="5"/>
    </row>
    <row r="30" spans="1:4" x14ac:dyDescent="0.15">
      <c r="A30" s="11">
        <v>34</v>
      </c>
      <c r="B30" s="11">
        <v>42.6</v>
      </c>
      <c r="C30" s="26">
        <f t="shared" si="0"/>
        <v>0.48904538341158055</v>
      </c>
      <c r="D30" s="5"/>
    </row>
    <row r="31" spans="1:4" x14ac:dyDescent="0.15">
      <c r="A31" s="11">
        <v>37</v>
      </c>
      <c r="B31" s="11">
        <v>8.68</v>
      </c>
      <c r="C31" s="26">
        <f t="shared" ref="C31" si="1">$B$13/B31</f>
        <v>2.4001536098310292</v>
      </c>
      <c r="D31" s="5"/>
    </row>
    <row r="32" spans="1:4" x14ac:dyDescent="0.15">
      <c r="A32" s="11">
        <v>39</v>
      </c>
      <c r="B32" s="11">
        <v>4.46</v>
      </c>
      <c r="C32" s="26">
        <f t="shared" si="0"/>
        <v>4.6711509715994017</v>
      </c>
      <c r="D32" s="5"/>
    </row>
    <row r="33" spans="1:4" x14ac:dyDescent="0.15">
      <c r="A33" s="11">
        <v>41</v>
      </c>
      <c r="B33" s="11">
        <v>1.65</v>
      </c>
      <c r="C33" s="26">
        <f t="shared" si="0"/>
        <v>12.626262626262626</v>
      </c>
      <c r="D33" s="5"/>
    </row>
    <row r="34" spans="1:4" x14ac:dyDescent="0.15">
      <c r="A34" s="11">
        <v>42</v>
      </c>
      <c r="B34" s="11">
        <v>6.56</v>
      </c>
      <c r="C34" s="26">
        <f t="shared" si="0"/>
        <v>3.1758130081300813</v>
      </c>
      <c r="D34" s="5"/>
    </row>
    <row r="35" spans="1:4" x14ac:dyDescent="0.15">
      <c r="A35" s="11">
        <v>43</v>
      </c>
      <c r="B35" s="11">
        <v>68.8</v>
      </c>
      <c r="C35" s="26">
        <f t="shared" si="0"/>
        <v>0.30281007751937983</v>
      </c>
      <c r="D35" s="5"/>
    </row>
    <row r="36" spans="1:4" x14ac:dyDescent="0.15">
      <c r="A36" s="11">
        <v>48</v>
      </c>
      <c r="B36" s="11">
        <v>68.8</v>
      </c>
      <c r="C36" s="26">
        <f t="shared" si="0"/>
        <v>0.30281007751937983</v>
      </c>
      <c r="D36" s="5"/>
    </row>
    <row r="37" spans="1:4" x14ac:dyDescent="0.15">
      <c r="A37" s="11">
        <v>49</v>
      </c>
      <c r="B37" s="11">
        <v>39.6</v>
      </c>
      <c r="C37" s="26">
        <f t="shared" si="0"/>
        <v>0.52609427609427606</v>
      </c>
      <c r="D37" s="5"/>
    </row>
    <row r="38" spans="1:4" x14ac:dyDescent="0.15">
      <c r="A38" s="11">
        <v>50</v>
      </c>
      <c r="B38" s="11">
        <v>55.6</v>
      </c>
      <c r="C38" s="26">
        <f t="shared" si="0"/>
        <v>0.37470023980815342</v>
      </c>
      <c r="D38" s="5"/>
    </row>
    <row r="39" spans="1:4" x14ac:dyDescent="0.15">
      <c r="A39" s="11">
        <v>51</v>
      </c>
      <c r="B39" s="11">
        <v>61.2</v>
      </c>
      <c r="C39" s="26">
        <f t="shared" si="0"/>
        <v>0.34041394335511976</v>
      </c>
      <c r="D39" s="5"/>
    </row>
    <row r="40" spans="1:4" x14ac:dyDescent="0.15">
      <c r="A40" s="11">
        <v>54</v>
      </c>
      <c r="B40" s="11">
        <v>98.8</v>
      </c>
      <c r="C40" s="26">
        <f t="shared" si="0"/>
        <v>0.21086369770580296</v>
      </c>
      <c r="D40" s="55" t="s">
        <v>46</v>
      </c>
    </row>
    <row r="41" spans="1:4" ht="125" customHeight="1" x14ac:dyDescent="0.15">
      <c r="A41" s="60" t="s">
        <v>46</v>
      </c>
      <c r="B41" s="11" t="s">
        <v>35</v>
      </c>
      <c r="C41" s="61">
        <f>AVERAGE(C17:C39)</f>
        <v>4.5563070344075172</v>
      </c>
      <c r="D41" s="49" t="s">
        <v>54</v>
      </c>
    </row>
    <row r="42" spans="1:4" ht="45" customHeight="1" thickBot="1" x14ac:dyDescent="0.2">
      <c r="A42" s="46" t="s">
        <v>19</v>
      </c>
      <c r="B42" s="6"/>
      <c r="C42" s="14">
        <f>SUM(C17:C40)</f>
        <v>105.00592548907869</v>
      </c>
      <c r="D42" s="57"/>
    </row>
    <row r="43" spans="1:4" x14ac:dyDescent="0.15">
      <c r="A43" s="33"/>
    </row>
    <row r="44" spans="1:4" ht="28.5" customHeight="1" thickBot="1" x14ac:dyDescent="0.2">
      <c r="A44" s="76" t="s">
        <v>20</v>
      </c>
      <c r="B44" s="76"/>
      <c r="C44" s="76"/>
      <c r="D44" s="76"/>
    </row>
    <row r="45" spans="1:4" x14ac:dyDescent="0.15">
      <c r="A45" s="36" t="s">
        <v>6</v>
      </c>
      <c r="B45" s="37" t="s">
        <v>7</v>
      </c>
      <c r="C45" s="37" t="s">
        <v>8</v>
      </c>
      <c r="D45" s="38" t="s">
        <v>9</v>
      </c>
    </row>
    <row r="46" spans="1:4" x14ac:dyDescent="0.15">
      <c r="A46" s="54" t="s">
        <v>39</v>
      </c>
      <c r="B46" s="39">
        <f>C42</f>
        <v>105.00592548907869</v>
      </c>
      <c r="C46" s="40" t="s">
        <v>21</v>
      </c>
      <c r="D46" s="53" t="s">
        <v>40</v>
      </c>
    </row>
    <row r="47" spans="1:4" x14ac:dyDescent="0.15">
      <c r="A47" s="17" t="s">
        <v>22</v>
      </c>
      <c r="B47" s="24">
        <v>60</v>
      </c>
      <c r="C47" s="4" t="s">
        <v>23</v>
      </c>
      <c r="D47" s="18" t="s">
        <v>24</v>
      </c>
    </row>
    <row r="48" spans="1:4" ht="45" x14ac:dyDescent="0.15">
      <c r="A48" s="41" t="s">
        <v>25</v>
      </c>
      <c r="B48" s="14">
        <f>B46*(B47/100)</f>
        <v>63.003555293447214</v>
      </c>
      <c r="C48" s="10" t="s">
        <v>26</v>
      </c>
      <c r="D48" s="32" t="s">
        <v>27</v>
      </c>
    </row>
    <row r="50" spans="1:4" x14ac:dyDescent="0.15">
      <c r="A50" s="66" t="s">
        <v>45</v>
      </c>
      <c r="B50" s="65"/>
      <c r="C50" s="65"/>
      <c r="D50" s="65"/>
    </row>
    <row r="51" spans="1:4" x14ac:dyDescent="0.15">
      <c r="A51" s="21" t="s">
        <v>6</v>
      </c>
      <c r="B51" s="22" t="s">
        <v>7</v>
      </c>
      <c r="C51" s="22" t="s">
        <v>8</v>
      </c>
      <c r="D51" s="23" t="s">
        <v>18</v>
      </c>
    </row>
    <row r="52" spans="1:4" ht="45" x14ac:dyDescent="0.15">
      <c r="A52" s="7" t="s">
        <v>28</v>
      </c>
      <c r="B52" s="25">
        <v>15</v>
      </c>
      <c r="C52" s="8" t="s">
        <v>26</v>
      </c>
      <c r="D52" s="31" t="s">
        <v>29</v>
      </c>
    </row>
    <row r="53" spans="1:4" ht="45" x14ac:dyDescent="0.15">
      <c r="A53" s="15" t="s">
        <v>30</v>
      </c>
      <c r="B53" s="12">
        <f>B12/B52</f>
        <v>33.333333333333336</v>
      </c>
      <c r="C53" s="3" t="s">
        <v>31</v>
      </c>
      <c r="D53" s="49" t="s">
        <v>41</v>
      </c>
    </row>
    <row r="54" spans="1:4" ht="45" x14ac:dyDescent="0.15">
      <c r="A54" s="50" t="s">
        <v>38</v>
      </c>
      <c r="B54" s="19">
        <f>50</f>
        <v>50</v>
      </c>
      <c r="C54" s="3" t="s">
        <v>13</v>
      </c>
      <c r="D54" s="49" t="s">
        <v>37</v>
      </c>
    </row>
    <row r="55" spans="1:4" ht="97" customHeight="1" x14ac:dyDescent="0.15">
      <c r="A55" s="50" t="s">
        <v>32</v>
      </c>
      <c r="B55" s="13">
        <v>10.8</v>
      </c>
      <c r="C55" s="3" t="s">
        <v>31</v>
      </c>
      <c r="D55" s="49" t="s">
        <v>55</v>
      </c>
    </row>
    <row r="56" spans="1:4" ht="70" customHeight="1" x14ac:dyDescent="0.15">
      <c r="A56" s="50" t="s">
        <v>36</v>
      </c>
      <c r="B56" s="12">
        <f>B54/B55</f>
        <v>4.6296296296296298</v>
      </c>
      <c r="C56" s="3" t="s">
        <v>21</v>
      </c>
      <c r="D56" s="49" t="s">
        <v>48</v>
      </c>
    </row>
    <row r="57" spans="1:4" ht="30" x14ac:dyDescent="0.15">
      <c r="A57" s="51" t="s">
        <v>42</v>
      </c>
      <c r="B57" s="20">
        <v>5.5</v>
      </c>
      <c r="C57" s="3" t="s">
        <v>26</v>
      </c>
      <c r="D57" s="49" t="s">
        <v>43</v>
      </c>
    </row>
    <row r="58" spans="1:4" ht="55" customHeight="1" x14ac:dyDescent="0.15">
      <c r="A58" s="16" t="s">
        <v>33</v>
      </c>
      <c r="B58" s="14">
        <f>B57-B56</f>
        <v>0.87037037037037024</v>
      </c>
      <c r="C58" s="6" t="s">
        <v>21</v>
      </c>
      <c r="D58" s="58" t="s">
        <v>44</v>
      </c>
    </row>
  </sheetData>
  <mergeCells count="8">
    <mergeCell ref="A9:C9"/>
    <mergeCell ref="A50:D50"/>
    <mergeCell ref="A3:D3"/>
    <mergeCell ref="A7:B7"/>
    <mergeCell ref="A6:B6"/>
    <mergeCell ref="A8:B8"/>
    <mergeCell ref="A15:D15"/>
    <mergeCell ref="A44:D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b2e9e5-bef6-45c0-9e30-c193428f6736" xsi:nil="true"/>
    <lcf76f155ced4ddcb4097134ff3c332f xmlns="904722af-060f-41b1-b483-0af08ad96a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ADB67C21566242B7376AD27853ACB4" ma:contentTypeVersion="16" ma:contentTypeDescription="Create a new document." ma:contentTypeScope="" ma:versionID="51439c6bfcc3adcbcd36ca4ac0aa081a">
  <xsd:schema xmlns:xsd="http://www.w3.org/2001/XMLSchema" xmlns:xs="http://www.w3.org/2001/XMLSchema" xmlns:p="http://schemas.microsoft.com/office/2006/metadata/properties" xmlns:ns2="904722af-060f-41b1-b483-0af08ad96a1e" xmlns:ns3="44b2e9e5-bef6-45c0-9e30-c193428f6736" targetNamespace="http://schemas.microsoft.com/office/2006/metadata/properties" ma:root="true" ma:fieldsID="75f75e0e06142134ff1819adc5b0e309" ns2:_="" ns3:_="">
    <xsd:import namespace="904722af-060f-41b1-b483-0af08ad96a1e"/>
    <xsd:import namespace="44b2e9e5-bef6-45c0-9e30-c193428f67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SearchPropertie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4722af-060f-41b1-b483-0af08ad96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b2e9e5-bef6-45c0-9e30-c193428f673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1a27db-d4ae-4123-bf1d-b4cc84627052}" ma:internalName="TaxCatchAll" ma:showField="CatchAllData" ma:web="44b2e9e5-bef6-45c0-9e30-c193428f67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C3686-4CF4-4EF3-98BE-CCA4D1149AE9}">
  <ds:schemaRefs>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904722af-060f-41b1-b483-0af08ad96a1e"/>
    <ds:schemaRef ds:uri="http://schemas.openxmlformats.org/package/2006/metadata/core-properties"/>
    <ds:schemaRef ds:uri="44b2e9e5-bef6-45c0-9e30-c193428f6736"/>
    <ds:schemaRef ds:uri="http://purl.org/dc/elements/1.1/"/>
  </ds:schemaRefs>
</ds:datastoreItem>
</file>

<file path=customXml/itemProps2.xml><?xml version="1.0" encoding="utf-8"?>
<ds:datastoreItem xmlns:ds="http://schemas.openxmlformats.org/officeDocument/2006/customXml" ds:itemID="{BA1F0F2C-F084-4899-AD59-F3D9E1233A2C}">
  <ds:schemaRefs>
    <ds:schemaRef ds:uri="http://schemas.microsoft.com/sharepoint/v3/contenttype/forms"/>
  </ds:schemaRefs>
</ds:datastoreItem>
</file>

<file path=customXml/itemProps3.xml><?xml version="1.0" encoding="utf-8"?>
<ds:datastoreItem xmlns:ds="http://schemas.openxmlformats.org/officeDocument/2006/customXml" ds:itemID="{FCF1BC31-FF79-4223-A3DC-F7E9A9715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4722af-060f-41b1-b483-0af08ad96a1e"/>
    <ds:schemaRef ds:uri="44b2e9e5-bef6-45c0-9e30-c193428f6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Pooling_calculation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Ethell Vereen</dc:creator>
  <cp:keywords/>
  <dc:description/>
  <cp:lastModifiedBy>Blumer, Lawrence</cp:lastModifiedBy>
  <cp:revision/>
  <dcterms:created xsi:type="dcterms:W3CDTF">2024-02-29T17:41:24Z</dcterms:created>
  <dcterms:modified xsi:type="dcterms:W3CDTF">2025-11-13T16:02:19Z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0x0101004DADB67C21566242B7376AD27853ACB4</vt:lpwstr>
  </property>
  <property fmtid="{D5CDD505-2E9C-101B-9397-08002B2CF9AE}" pid="3" name="MediaServiceImageTags">
    <vt:lpwstr/>
  </property>
</Properties>
</file>